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jpeg" ContentType="image/jpeg"/>
  <Override PartName="/xl/styles.xml" ContentType="application/vnd.openxmlformats-officedocument.spreadsheetml.styles+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Default Extension="bin" ContentType="application/vnd.openxmlformats-officedocument.spreadsheetml.printerSettings"/>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Default Extension="vml" ContentType="application/vnd.openxmlformats-officedocument.vmlDrawing"/>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drawings/drawing30.xml" ContentType="application/vnd.openxmlformats-officedocument.drawing+xml"/>
  <Override PartName="/xl/worksheets/sheet30.xml" ContentType="application/vnd.openxmlformats-officedocument.spreadsheetml.worksheet+xml"/>
  <Override PartName="/xl/drawings/drawing31.xml" ContentType="application/vnd.openxmlformats-officedocument.drawing+xml"/>
  <Override PartName="/xl/worksheets/sheet31.xml" ContentType="application/vnd.openxmlformats-officedocument.spreadsheetml.worksheet+xml"/>
  <Override PartName="/xl/drawings/drawing32.xml" ContentType="application/vnd.openxmlformats-officedocument.drawing+xml"/>
  <Override PartName="/xl/worksheets/sheet32.xml" ContentType="application/vnd.openxmlformats-officedocument.spreadsheetml.worksheet+xml"/>
  <Override PartName="/xl/drawings/drawing33.xml" ContentType="application/vnd.openxmlformats-officedocument.drawing+xml"/>
  <Override PartName="/xl/worksheets/sheet33.xml" ContentType="application/vnd.openxmlformats-officedocument.spreadsheetml.worksheet+xml"/>
  <Override PartName="/xl/drawings/drawing34.xml" ContentType="application/vnd.openxmlformats-officedocument.drawing+xml"/>
  <Override PartName="/xl/worksheets/sheet34.xml" ContentType="application/vnd.openxmlformats-officedocument.spreadsheetml.worksheet+xml"/>
  <Override PartName="/xl/drawings/drawing35.xml" ContentType="application/vnd.openxmlformats-officedocument.drawing+xml"/>
  <Override PartName="/xl/worksheets/sheet35.xml" ContentType="application/vnd.openxmlformats-officedocument.spreadsheetml.worksheet+xml"/>
  <Override PartName="/xl/drawings/drawing36.xml" ContentType="application/vnd.openxmlformats-officedocument.drawing+xml"/>
  <Override PartName="/xl/worksheets/sheet36.xml" ContentType="application/vnd.openxmlformats-officedocument.spreadsheetml.worksheet+xml"/>
  <Override PartName="/xl/drawings/drawing37.xml" ContentType="application/vnd.openxmlformats-officedocument.drawing+xml"/>
  <Override PartName="/xl/worksheets/sheet37.xml" ContentType="application/vnd.openxmlformats-officedocument.spreadsheetml.worksheet+xml"/>
  <Override PartName="/xl/drawings/drawing38.xml" ContentType="application/vnd.openxmlformats-officedocument.drawing+xml"/>
  <Override PartName="/xl/worksheets/sheet38.xml" ContentType="application/vnd.openxmlformats-officedocument.spreadsheetml.worksheet+xml"/>
  <Override PartName="/xl/drawings/drawing39.xml" ContentType="application/vnd.openxmlformats-officedocument.drawing+xml"/>
  <Override PartName="/xl/worksheets/sheet39.xml" ContentType="application/vnd.openxmlformats-officedocument.spreadsheetml.worksheet+xml"/>
  <Override PartName="/xl/drawings/drawing40.xml" ContentType="application/vnd.openxmlformats-officedocument.drawing+xml"/>
  <Override PartName="/xl/worksheets/sheet40.xml" ContentType="application/vnd.openxmlformats-officedocument.spreadsheetml.worksheet+xml"/>
  <Override PartName="/xl/drawings/drawing41.xml" ContentType="application/vnd.openxmlformats-officedocument.drawing+xml"/>
  <Override PartName="/xl/worksheets/sheet41.xml" ContentType="application/vnd.openxmlformats-officedocument.spreadsheetml.worksheet+xml"/>
  <Override PartName="/xl/drawings/drawing42.xml" ContentType="application/vnd.openxmlformats-officedocument.drawing+xml"/>
  <Override PartName="/xl/worksheets/sheet42.xml" ContentType="application/vnd.openxmlformats-officedocument.spreadsheetml.worksheet+xml"/>
  <Override PartName="/xl/drawings/drawing43.xml" ContentType="application/vnd.openxmlformats-officedocument.drawing+xml"/>
  <Override PartName="/xl/worksheets/sheet43.xml" ContentType="application/vnd.openxmlformats-officedocument.spreadsheetml.worksheet+xml"/>
  <Override PartName="/xl/drawings/drawing44.xml" ContentType="application/vnd.openxmlformats-officedocument.drawing+xml"/>
  <Override PartName="/xl/worksheets/sheet44.xml" ContentType="application/vnd.openxmlformats-officedocument.spreadsheetml.worksheet+xml"/>
  <Override PartName="/xl/drawings/drawing45.xml" ContentType="application/vnd.openxmlformats-officedocument.drawing+xml"/>
  <Override PartName="/xl/worksheets/sheet45.xml" ContentType="application/vnd.openxmlformats-officedocument.spreadsheetml.worksheet+xml"/>
  <Override PartName="/xl/drawings/drawing46.xml" ContentType="application/vnd.openxmlformats-officedocument.drawing+xml"/>
  <Override PartName="/xl/worksheets/sheet46.xml" ContentType="application/vnd.openxmlformats-officedocument.spreadsheetml.worksheet+xml"/>
  <Override PartName="/xl/drawings/drawing47.xml" ContentType="application/vnd.openxmlformats-officedocument.drawing+xml"/>
  <Override PartName="/xl/worksheets/sheet47.xml" ContentType="application/vnd.openxmlformats-officedocument.spreadsheetml.worksheet+xml"/>
  <Override PartName="/xl/drawings/drawing48.xml" ContentType="application/vnd.openxmlformats-officedocument.drawing+xml"/>
  <Override PartName="/xl/worksheets/sheet48.xml" ContentType="application/vnd.openxmlformats-officedocument.spreadsheetml.worksheet+xml"/>
  <Override PartName="/xl/drawings/drawing49.xml" ContentType="application/vnd.openxmlformats-officedocument.drawing+xml"/>
  <Override PartName="/xl/worksheets/sheet49.xml" ContentType="application/vnd.openxmlformats-officedocument.spreadsheetml.worksheet+xml"/>
  <Override PartName="/xl/drawings/drawing50.xml" ContentType="application/vnd.openxmlformats-officedocument.drawing+xml"/>
  <Override PartName="/xl/worksheets/sheet50.xml" ContentType="application/vnd.openxmlformats-officedocument.spreadsheetml.worksheet+xml"/>
  <Override PartName="/xl/drawings/drawing51.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drawings/drawing55.xml" ContentType="application/vnd.openxmlformats-officedocument.drawing+xml"/>
  <Override PartName="/xl/worksheets/sheet57.xml" ContentType="application/vnd.openxmlformats-officedocument.spreadsheetml.worksheet+xml"/>
  <Override PartName="/xl/drawings/drawing56.xml" ContentType="application/vnd.openxmlformats-officedocument.drawing+xml"/>
  <Override PartName="/xl/worksheets/sheet58.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4" Type="http://schemas.openxmlformats.org/officeDocument/2006/relationships/custom-properties" Target="docProps/custom.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4505" codeName="{37E998C4-C9E5-D4B9-71C8-EB1FF731991C}"/>
  <workbookPr codeName="ThisWorkbook"/>
  <bookViews>
    <workbookView xWindow="-105" yWindow="-105" windowWidth="15600" windowHeight="11760" tabRatio="907" activeTab="4"/>
  </bookViews>
  <sheets>
    <sheet name="Index" sheetId="47" r:id="rId3"/>
    <sheet name="GeneralInfo" sheetId="39" r:id="rId4"/>
    <sheet name="Declaration" sheetId="40" r:id="rId5"/>
    <sheet name="Summary" sheetId="44" r:id="rId6"/>
    <sheet name="Shareholding Pattern" sheetId="1" r:id="rId7"/>
    <sheet name="IndHUF" sheetId="2" r:id="rId8"/>
    <sheet name="SBO" sheetId="49" state="hidden" r:id="rId9"/>
    <sheet name="CGAndSG" sheetId="3" state="hidden" r:id="rId10"/>
    <sheet name="Banks" sheetId="4" state="hidden" r:id="rId11"/>
    <sheet name="OtherIND" sheetId="5" state="hidden" r:id="rId12"/>
    <sheet name="Individuals" sheetId="6" state="hidden" r:id="rId13"/>
    <sheet name="Government" sheetId="10" state="hidden" r:id="rId14"/>
    <sheet name="Institutions" sheetId="11" state="hidden" r:id="rId15"/>
    <sheet name="FPIPromoter" sheetId="14" state="hidden" r:id="rId16"/>
    <sheet name="OtherForeign" sheetId="15" state="hidden" r:id="rId17"/>
    <sheet name="MutuaFund" sheetId="16" state="hidden" r:id="rId18"/>
    <sheet name="VentureCap" sheetId="17" state="hidden" r:id="rId19"/>
    <sheet name="AIF" sheetId="18" state="hidden" r:id="rId20"/>
    <sheet name="FVC" sheetId="19" state="hidden" r:id="rId21"/>
    <sheet name="FPI_Insti" sheetId="20" state="hidden" r:id="rId22"/>
    <sheet name="Bank_Insti" sheetId="21" state="hidden" r:id="rId23"/>
    <sheet name="Insurance" sheetId="22" state="hidden" r:id="rId24"/>
    <sheet name="Bodies Corporate" sheetId="71" state="hidden" r:id="rId25"/>
    <sheet name="Foreign Companies" sheetId="70" state="hidden" r:id="rId26"/>
    <sheet name="Foreign Nationals" sheetId="69" state="hidden" r:id="rId27"/>
    <sheet name="Non Resident Indians (NRIs)" sheetId="68" state="hidden" r:id="rId28"/>
    <sheet name="Investor Education" sheetId="67" state="hidden" r:id="rId29"/>
    <sheet name="Trusts where any person" sheetId="66" state="hidden" r:id="rId30"/>
    <sheet name="Relatives of promoters" sheetId="65" state="hidden" r:id="rId31"/>
    <sheet name="Key Managerial Personnel" sheetId="64" state="hidden" r:id="rId32"/>
    <sheet name="Directors and their relatives" sheetId="63" state="hidden" r:id="rId33"/>
    <sheet name="Associate companies_Subsidiar" sheetId="62" state="hidden" r:id="rId34"/>
    <sheet name="Shareholding by Companies" sheetId="61" state="hidden" r:id="rId35"/>
    <sheet name="State Government_Governor" sheetId="60" state="hidden" r:id="rId36"/>
    <sheet name="CG&amp;SG&amp;PI" sheetId="25" state="hidden" r:id="rId37"/>
    <sheet name="Other_Insti (Foreign)" sheetId="59" state="hidden" r:id="rId38"/>
    <sheet name="Other_Insti" sheetId="24" state="hidden" r:id="rId39"/>
    <sheet name="Foreign Portfolio Category II" sheetId="58" state="hidden" r:id="rId40"/>
    <sheet name="Sovereign Wealth(Foreign)" sheetId="57" state="hidden" r:id="rId41"/>
    <sheet name="Foreign Direct Investment" sheetId="56" state="hidden" r:id="rId42"/>
    <sheet name="Other Financial Institutions" sheetId="55" state="hidden" r:id="rId43"/>
    <sheet name="Sovereign Wealth(Domestic)" sheetId="54" state="hidden" r:id="rId44"/>
    <sheet name="AssetReconstruct" sheetId="53" state="hidden" r:id="rId45"/>
    <sheet name="Pension" sheetId="23" state="hidden" r:id="rId46"/>
    <sheet name="Indivisual(aI)" sheetId="26" state="hidden" r:id="rId47"/>
    <sheet name="Indivisual(aII)" sheetId="28" state="hidden" r:id="rId48"/>
    <sheet name="NBFC" sheetId="31" state="hidden" r:id="rId49"/>
    <sheet name="EmpTrust" sheetId="32" state="hidden" r:id="rId50"/>
    <sheet name="OD" sheetId="33" state="hidden" r:id="rId51"/>
    <sheet name="Other_NonInsti" sheetId="34" state="hidden" r:id="rId52"/>
    <sheet name="Annexure B" sheetId="72" r:id="rId53"/>
    <sheet name="Taxonomy" sheetId="45" state="hidden" r:id="rId54"/>
    <sheet name="DRHolder" sheetId="36" state="hidden" r:id="rId55"/>
    <sheet name="EBT" sheetId="38" state="hidden" r:id="rId56"/>
    <sheet name="Unclaimed_Prom" sheetId="41" state="hidden" r:id="rId57"/>
    <sheet name="TextBlock" sheetId="46" state="hidden" r:id="rId58"/>
    <sheet name="PAC_Public" sheetId="42" state="hidden" r:id="rId59"/>
    <sheet name="Unclaimed_Public" sheetId="43" state="hidden" r:id="rId60"/>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24519"/>
  <fileRecoveryPr autoRecover="0"/>
  <extLst>
    <ext uri="{140A7094-0E35-4892-8432-C4D2E57EDEB5}">
      <x15:workbookPr chartTrackingRefBase="1"/>
    </ext>
  </extLst>
</workbook>
</file>

<file path=xl/calcChain.xml><?xml version="1.0" encoding="utf-8"?>
<calcChain xmlns="http://schemas.openxmlformats.org/spreadsheetml/2006/main">
  <c r="K13" i="56" l="1"/>
</calcChain>
</file>

<file path=xl/sharedStrings.xml><?xml version="1.0" encoding="utf-8"?>
<sst xmlns="http://schemas.openxmlformats.org/spreadsheetml/2006/main" count="4555" uniqueCount="889">
  <si>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</si>
  <si>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</si>
  <si>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</si>
  <si>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</si>
  <si>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</si>
  <si>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</si>
  <si>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</si>
  <si>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</si>
  <si>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</si>
  <si>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</si>
  <si>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</si>
  <si>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</si>
  <si>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</si>
  <si>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</si>
  <si>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</si>
  <si>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</si>
  <si>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</si>
  <si>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</si>
  <si>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</si>
  <si>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</si>
  <si>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</si>
  <si>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</si>
  <si>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</si>
  <si>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</si>
  <si>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</si>
  <si>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</si>
  <si>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</si>
  <si>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</si>
  <si>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</si>
  <si>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</si>
  <si>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</si>
  <si>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</si>
  <si>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</si>
  <si>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</si>
  <si>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</si>
  <si>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</si>
  <si>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</si>
  <si>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</si>
  <si>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</si>
  <si>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</si>
  <si>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</si>
  <si>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</si>
  <si>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</si>
  <si>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</si>
  <si>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</si>
  <si>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</si>
  <si>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</si>
  <si>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</si>
  <si>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</si>
  <si>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</si>
  <si>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</si>
  <si>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</si>
  <si>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</si>
  <si>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</si>
  <si>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</si>
  <si>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</si>
  <si>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</si>
  <si>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</si>
  <si>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</si>
  <si>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</si>
  <si>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</si>
  <si>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</si>
  <si>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</si>
  <si>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</si>
  <si>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</si>
  <si>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</si>
  <si>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</si>
  <si>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</si>
  <si>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</si>
  <si>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</si>
  <si>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</si>
  <si>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</si>
  <si>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</si>
  <si>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</si>
  <si>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</si>
  <si>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</si>
  <si>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</si>
  <si>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</si>
  <si>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</si>
  <si>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</si>
  <si>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</si>
  <si>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</si>
  <si>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</si>
  <si>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</si>
  <si>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</si>
  <si>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</si>
  <si>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</si>
  <si>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</si>
  <si>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</si>
  <si>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</si>
  <si>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</si>
  <si>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</si>
  <si>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</si>
  <si>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</si>
  <si>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</si>
  <si>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</si>
  <si>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</si>
  <si>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</si>
  <si>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</si>
  <si>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</si>
  <si>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</si>
  <si>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</si>
  <si>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</si>
  <si>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</si>
  <si>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</si>
  <si>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</si>
  <si>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</si>
  <si>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</si>
  <si>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</si>
  <si>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</si>
  <si>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</si>
  <si>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</si>
  <si>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</si>
  <si>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</si>
  <si>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</si>
  <si>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</si>
  <si>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</si>
  <si>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</si>
  <si>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</si>
  <si>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</si>
  <si>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</si>
  <si>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</si>
  <si>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</si>
  <si>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</si>
  <si>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</si>
  <si>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</si>
  <si>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</si>
  <si>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</si>
  <si>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</si>
  <si>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</si>
  <si>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</si>
  <si>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</si>
  <si>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</si>
  <si>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</si>
  <si>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</si>
  <si>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</si>
  <si>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</si>
  <si>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</si>
  <si>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</si>
  <si>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</si>
  <si>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</si>
  <si>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</si>
  <si>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</si>
  <si>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</si>
  <si>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</si>
  <si>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</si>
  <si>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</si>
  <si>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</si>
  <si>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</si>
  <si>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</si>
  <si>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</si>
  <si>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</si>
  <si>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</si>
  <si>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</si>
  <si>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</si>
  <si>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</si>
  <si>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</si>
  <si>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</si>
  <si>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</si>
  <si>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</si>
  <si>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</si>
  <si>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</si>
  <si>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</si>
  <si>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</si>
  <si>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</si>
  <si>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</si>
  <si>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</si>
  <si>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</si>
  <si>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</si>
  <si>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</si>
  <si>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</si>
  <si>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</si>
  <si>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</si>
  <si>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</si>
  <si>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</si>
  <si>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</si>
  <si>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</si>
  <si>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</si>
  <si>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</si>
  <si>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</si>
  <si>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</si>
  <si>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</si>
  <si>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</si>
  <si>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</si>
  <si>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</si>
  <si>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</si>
  <si>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</si>
  <si>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</si>
  <si>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</si>
  <si>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</si>
  <si>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</si>
  <si>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</si>
  <si>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</si>
  <si>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</si>
  <si>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</si>
  <si>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</si>
  <si>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</si>
  <si>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</si>
  <si>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</si>
  <si>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</si>
  <si>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</si>
  <si>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</si>
  <si>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</si>
  <si>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</si>
  <si>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</si>
  <si>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</si>
  <si>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</si>
  <si>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</si>
  <si>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</si>
  <si>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</si>
  <si>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</si>
  <si>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</si>
  <si>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</si>
  <si>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</si>
  <si>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</si>
  <si>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</si>
  <si>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</si>
  <si>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</si>
  <si>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</si>
  <si>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</si>
  <si>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</si>
  <si>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</si>
  <si>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</si>
  <si>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</si>
  <si>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</si>
  <si>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</si>
  <si>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</si>
  <si>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</si>
  <si>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</si>
  <si>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</si>
  <si>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</si>
  <si>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</si>
  <si>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</si>
  <si>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</si>
  <si>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</si>
  <si>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</si>
  <si>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</si>
  <si>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</si>
  <si>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</si>
  <si>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</si>
  <si>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</si>
  <si>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</si>
  <si>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</si>
  <si>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</si>
  <si>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</si>
  <si>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</si>
  <si>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</si>
  <si>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</si>
  <si>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</si>
  <si>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</si>
  <si>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</si>
  <si>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</si>
  <si>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</si>
  <si>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</si>
  <si>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</si>
  <si>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</si>
  <si>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</si>
  <si>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</si>
  <si>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</si>
  <si>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</si>
  <si>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</si>
  <si>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</si>
  <si>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</si>
  <si>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</si>
  <si>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</si>
  <si>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</si>
  <si>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</si>
  <si>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</si>
  <si>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</si>
  <si>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</si>
  <si>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</si>
  <si>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</si>
  <si>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</si>
  <si>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</si>
  <si>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</si>
  <si>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</si>
  <si>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</si>
  <si>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</si>
  <si>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</si>
  <si>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</si>
  <si>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</si>
  <si>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</si>
  <si>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</si>
  <si>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</si>
  <si>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</si>
  <si>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</si>
  <si>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</si>
  <si>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</si>
  <si>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</si>
  <si>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</si>
  <si>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</si>
  <si>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</si>
  <si>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</si>
  <si>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</si>
  <si>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</si>
  <si>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</si>
  <si>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</si>
  <si>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</si>
  <si>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</si>
  <si>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</si>
  <si>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</si>
  <si>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</si>
  <si>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</si>
  <si>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</si>
  <si>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</si>
  <si>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</si>
  <si>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</si>
  <si>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</si>
  <si>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</si>
  <si>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</si>
  <si>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</si>
  <si>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</si>
  <si>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</si>
  <si>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</si>
  <si>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</si>
  <si>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</si>
  <si>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</si>
  <si>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</si>
  <si>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</si>
  <si>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</si>
  <si>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</si>
  <si>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</si>
  <si>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</si>
  <si>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</si>
  <si>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</si>
  <si>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</si>
  <si>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</si>
  <si>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</si>
  <si>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</si>
  <si>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</si>
  <si>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</si>
  <si>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</si>
  <si>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</si>
  <si>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</si>
  <si>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</si>
  <si>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</si>
  <si>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</si>
  <si>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</si>
  <si>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</si>
  <si>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</si>
  <si>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</si>
  <si>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</si>
  <si>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</si>
  <si>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</si>
  <si>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</si>
  <si>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</si>
  <si>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</si>
  <si>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</si>
  <si>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</si>
  <si>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</si>
  <si>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</si>
  <si>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</si>
  <si>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</si>
  <si>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</si>
  <si>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</si>
  <si>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</si>
  <si>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</si>
  <si>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</si>
  <si>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</si>
  <si>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</si>
  <si>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</si>
  <si>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</si>
  <si>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</si>
  <si>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</si>
  <si>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</si>
  <si>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</si>
  <si>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</si>
  <si>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</si>
  <si>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</si>
  <si>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</si>
  <si>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</si>
  <si>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</si>
  <si>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</si>
  <si>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</si>
  <si>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</si>
  <si>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</si>
  <si>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</si>
  <si>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</si>
  <si>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</si>
  <si>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</si>
  <si>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</si>
  <si>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</si>
  <si>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</si>
  <si>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</si>
  <si>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</si>
  <si>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</si>
  <si>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</si>
  <si>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</si>
  <si>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</si>
  <si>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</si>
  <si>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</si>
  <si>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</si>
  <si>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</si>
  <si>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</si>
  <si>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</si>
  <si>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</si>
  <si>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</si>
  <si>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</si>
  <si>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</si>
  <si>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</si>
  <si>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</si>
  <si>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</si>
  <si>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</si>
  <si>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</si>
  <si>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</si>
  <si>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</si>
  <si>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</si>
  <si>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</si>
  <si>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</si>
  <si>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</si>
  <si>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</si>
  <si>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</si>
  <si>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</si>
  <si>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</si>
  <si>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</si>
  <si>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</si>
  <si>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</si>
  <si>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</si>
  <si>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</si>
  <si>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</si>
  <si>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</si>
  <si>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</si>
  <si>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</si>
  <si>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</si>
  <si>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</si>
  <si>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</si>
  <si>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</si>
  <si>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</si>
  <si>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</si>
  <si>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</si>
  <si>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</si>
  <si>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</si>
  <si>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</si>
  <si>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</si>
  <si>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</si>
  <si>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</si>
  <si>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</si>
  <si>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</si>
  <si>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</si>
  <si>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</si>
  <si>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</si>
  <si>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</si>
  <si>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</si>
  <si>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</si>
  <si>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</si>
  <si>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</si>
  <si>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</si>
  <si>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</si>
  <si>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</si>
  <si>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</si>
  <si>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</si>
  <si>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</si>
  <si>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</si>
  <si>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</si>
  <si>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</si>
  <si>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</si>
  <si>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</si>
  <si>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</si>
  <si>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</si>
  <si>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</si>
  <si>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</si>
  <si>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</si>
  <si>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</si>
  <si>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</si>
  <si>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</si>
  <si>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</si>
  <si>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</si>
  <si>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</si>
  <si>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</si>
  <si>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</si>
  <si>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</si>
  <si>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</si>
  <si>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</si>
  <si>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</si>
  <si>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</si>
  <si>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</si>
  <si>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</si>
  <si>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</si>
  <si>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</si>
  <si>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</si>
  <si>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</si>
  <si>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</si>
  <si>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</si>
  <si>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</si>
  <si>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</si>
  <si>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</si>
  <si>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</si>
  <si>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</si>
  <si>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</si>
  <si>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</si>
  <si>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</si>
  <si>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</si>
  <si>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</si>
  <si>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</si>
  <si>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</si>
  <si>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</si>
  <si>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</si>
  <si>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</si>
  <si>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</si>
  <si>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</si>
  <si>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</si>
  <si>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</si>
  <si>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</si>
  <si>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</si>
  <si>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</si>
  <si>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</si>
  <si>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</si>
  <si>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</si>
  <si>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</si>
  <si>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</si>
  <si>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</si>
  <si>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</si>
  <si>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</si>
  <si>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</si>
  <si>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</si>
  <si>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</si>
  <si>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</si>
  <si>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</si>
  <si>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</si>
  <si>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</si>
  <si>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</si>
  <si>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</si>
  <si>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</si>
  <si>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</si>
  <si>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</si>
  <si>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</si>
  <si>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</si>
  <si>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</si>
  <si>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</si>
  <si>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</si>
  <si>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</si>
  <si>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</si>
  <si>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</si>
  <si>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</si>
  <si>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</si>
  <si>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</si>
  <si>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</si>
  <si>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</si>
  <si>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</si>
  <si>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</si>
  <si>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</si>
  <si>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</si>
  <si>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</si>
  <si>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</si>
  <si>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</si>
  <si>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</si>
  <si>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</si>
  <si>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</si>
  <si>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</si>
  <si>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</si>
  <si>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</si>
  <si>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</si>
  <si>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</si>
  <si>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</si>
  <si>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</si>
  <si>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</si>
  <si>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</si>
  <si>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</si>
  <si>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</si>
  <si>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</si>
  <si>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</si>
  <si>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</si>
  <si>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</si>
  <si>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</si>
  <si>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</si>
  <si>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</si>
  <si>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</si>
  <si>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</si>
  <si>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</si>
  <si>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</si>
  <si>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</si>
  <si>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</si>
  <si>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</si>
  <si>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</si>
  <si>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</si>
  <si>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</si>
  <si>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</si>
  <si>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</si>
  <si>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</si>
  <si>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</si>
  <si>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</si>
  <si>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</si>
  <si>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</si>
  <si>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</si>
  <si>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</si>
  <si>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</si>
  <si>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</si>
  <si>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</si>
  <si>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</si>
  <si>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</si>
  <si>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</si>
  <si>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</si>
  <si>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</si>
  <si>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</si>
  <si>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</si>
  <si>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</si>
  <si>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</si>
  <si>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</si>
  <si>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</si>
  <si>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</si>
  <si>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</si>
  <si>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</si>
  <si>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</si>
  <si>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</si>
  <si>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</si>
  <si>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</si>
  <si>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</si>
  <si>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</si>
  <si>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</si>
  <si>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</si>
  <si>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</si>
  <si>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</si>
  <si>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</si>
  <si>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</si>
  <si>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</si>
  <si>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</si>
  <si>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</si>
  <si>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</si>
  <si>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</si>
  <si>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</si>
  <si>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</si>
  <si>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</si>
  <si>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</si>
  <si>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</si>
  <si>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</si>
  <si>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</si>
  <si>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</si>
  <si>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</si>
  <si>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</si>
  <si>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</si>
  <si>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</si>
  <si>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</si>
  <si>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</si>
  <si>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</si>
  <si>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</si>
  <si>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</si>
  <si>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</si>
  <si>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</si>
  <si>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</si>
  <si>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</si>
  <si>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</si>
  <si>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</si>
  <si>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</si>
  <si>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</si>
  <si>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</si>
  <si>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</si>
  <si>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</si>
  <si>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</si>
  <si>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</si>
  <si>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</si>
  <si>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</si>
  <si>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</si>
  <si>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</si>
  <si>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</si>
  <si>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</si>
  <si>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</si>
  <si>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</si>
  <si>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</si>
  <si>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</si>
  <si>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</si>
  <si>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</si>
  <si>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</si>
  <si>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</si>
  <si>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</si>
  <si>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</si>
  <si>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</si>
  <si>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</si>
  <si>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</si>
  <si>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</si>
  <si>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</si>
  <si>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</si>
  <si>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</si>
  <si>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</si>
  <si>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</si>
  <si>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</si>
  <si>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</si>
  <si>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</si>
  <si>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</si>
  <si>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</si>
  <si>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</si>
  <si>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</si>
  <si>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</si>
  <si>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</si>
  <si>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</si>
  <si>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</si>
  <si>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</si>
  <si>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</si>
  <si>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</si>
  <si>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</si>
  <si>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</si>
  <si>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</si>
  <si>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</si>
  <si>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</si>
  <si>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</si>
  <si>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</si>
  <si>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</si>
  <si>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</si>
  <si>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</si>
  <si>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</si>
  <si>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</si>
  <si>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</si>
  <si>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</si>
  <si>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</si>
  <si>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</si>
  <si>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</si>
  <si>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</si>
  <si>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</si>
  <si>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</si>
  <si>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</si>
  <si>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</si>
  <si>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</si>
  <si>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</si>
  <si>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</si>
  <si>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</si>
  <si>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</si>
  <si>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</si>
  <si>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</si>
  <si>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</si>
  <si>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</si>
  <si>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</si>
  <si>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</si>
  <si>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</si>
  <si>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</si>
  <si>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</si>
  <si>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</si>
  <si>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</si>
  <si>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</si>
  <si>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</si>
  <si>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</si>
  <si>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</si>
  <si>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</si>
  <si>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</si>
  <si>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</si>
  <si>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</si>
  <si>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</si>
  <si>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</si>
  <si>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</si>
  <si>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</si>
  <si>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</si>
  <si>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</si>
  <si>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</si>
  <si>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</si>
  <si>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</si>
  <si>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</si>
  <si>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</si>
  <si>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</si>
  <si>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</si>
  <si>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</si>
  <si>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</si>
  <si>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</si>
  <si>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</si>
  <si>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</si>
  <si>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</si>
  <si>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</si>
  <si>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</si>
  <si>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</si>
  <si>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</si>
  <si>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</si>
  <si>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</si>
  <si>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</si>
  <si>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</si>
  <si>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</si>
  <si>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</si>
  <si>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</si>
  <si>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</si>
  <si>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</si>
  <si>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</si>
  <si>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</si>
  <si>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</si>
  <si>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</si>
  <si>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</si>
  <si>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</si>
  <si>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</si>
  <si>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</si>
  <si>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</si>
  <si>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</si>
  <si>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</si>
  <si>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</si>
  <si>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</si>
  <si>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</si>
  <si>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</si>
  <si>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</si>
  <si>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</si>
  <si>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</si>
  <si>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</si>
  <si>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</si>
  <si>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</si>
  <si>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</si>
  <si>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</si>
  <si>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</si>
  <si>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</si>
  <si>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</si>
  <si>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</si>
  <si>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</si>
  <si>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</si>
  <si>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</si>
  <si>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</si>
  <si>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</si>
  <si>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</si>
  <si>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</si>
  <si>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</si>
  <si>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</si>
  <si>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</si>
  <si>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</si>
  <si>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</si>
  <si>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</si>
  <si>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</si>
  <si>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</si>
  <si>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</si>
  <si>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</si>
  <si>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</si>
  <si>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</si>
  <si>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</si>
  <si>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</si>
  <si>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</si>
  <si>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</si>
  <si>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</si>
  <si>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</si>
  <si>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</si>
  <si>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</si>
  <si>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</si>
  <si>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</si>
  <si>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</si>
  <si>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</si>
  <si>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</si>
  <si>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</si>
  <si>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</si>
  <si>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</si>
  <si>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</si>
  <si>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</si>
  <si>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</si>
  <si>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</si>
  <si>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</si>
  <si>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</si>
  <si>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</si>
  <si>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</si>
  <si>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</si>
  <si>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</si>
  <si>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</si>
  <si>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</si>
  <si>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</si>
  <si>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</si>
  <si>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</si>
  <si>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</si>
  <si>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</si>
  <si>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</si>
  <si>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</si>
  <si>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</si>
  <si>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</si>
  <si>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</si>
  <si>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</si>
  <si>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</si>
  <si>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</si>
  <si>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</si>
  <si>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</si>
  <si>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</si>
  <si>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</si>
  <si>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</si>
  <si>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</si>
  <si>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</si>
  <si>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</si>
  <si>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</si>
  <si>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</si>
  <si>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30-09-2022</t>
  </si>
  <si>
    <t>539175</t>
  </si>
  <si>
    <t>INE924N01016</t>
  </si>
  <si>
    <t>INDRA INDUSTRIES LIMITED</t>
  </si>
  <si>
    <t>VIRENDRA KUMAR JAIN</t>
  </si>
  <si>
    <t>ABGPJ2143N</t>
  </si>
  <si>
    <t>ASTHA DEVI JAIN</t>
  </si>
  <si>
    <t>ABFPJ3498P</t>
  </si>
  <si>
    <t>KOVID JAIN</t>
  </si>
  <si>
    <t>AMAPJ6160A</t>
  </si>
  <si>
    <t>NILAY JAIN</t>
  </si>
  <si>
    <t>AWTPJ3908K</t>
  </si>
  <si>
    <t>MOHAN BAI POKHARNA</t>
  </si>
  <si>
    <t>ADMPP7934K</t>
  </si>
  <si>
    <t>ROSHANI HERBAL AGRO PRIVATE LIMITED</t>
  </si>
  <si>
    <t>ADITYA FINCOM PRIVATE LIMITED</t>
  </si>
  <si>
    <t>PRATAP BIOTECH PRIVATE LIMITED</t>
  </si>
  <si>
    <t>SECUROCROP SECURITIES INDIA PRIVATE LIMITED</t>
  </si>
  <si>
    <t>AAACR9424J</t>
  </si>
  <si>
    <t>AACCA0166E</t>
  </si>
  <si>
    <t>AABCP1903F</t>
  </si>
  <si>
    <t>AABCS2475B</t>
  </si>
  <si>
    <t>BHIKAMCHAND RAJESH HUF</t>
  </si>
  <si>
    <t>AADHB7466A</t>
  </si>
  <si>
    <t>P RITESH KUMAR BOKDIA HUF</t>
  </si>
  <si>
    <t>AAEHR8042P</t>
  </si>
</sst>
</file>

<file path=xl/styles.xml><?xml version="1.0" encoding="utf-8"?>
<styleSheet xmlns="http://schemas.openxmlformats.org/spreadsheetml/2006/main">
  <numFmts count="4">
    <numFmt numFmtId="164" formatCode="_ * #,##0.00_ ;_ * \-#,##0.00_ ;_ * &quot;-&quot;??_ ;_ @_ "/>
    <numFmt numFmtId="165" formatCode="0;[Red]0"/>
    <numFmt numFmtId="166" formatCode="0.00;[Red]0.00"/>
    <numFmt numFmtId="167" formatCode="#,##0.00;[Red]#,##0.00"/>
  </numFmts>
  <fonts count="41">
    <font>
      <sz val="11"/>
      <color theme="1"/>
      <name val="Calibri"/>
      <family val="2"/>
      <scheme val="minor"/>
    </font>
    <font>
      <sz val="10"/>
      <color theme="1"/>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scheme val="minor"/>
    </font>
  </fonts>
  <fills count="21">
    <fill>
      <patternFill patternType="none"/>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theme="0" tint="-0.1499900072813034"/>
        <bgColor indexed="64"/>
      </patternFill>
    </fill>
    <fill>
      <patternFill patternType="solid">
        <fgColor indexed="44"/>
        <bgColor indexed="64"/>
      </patternFill>
    </fill>
    <fill>
      <patternFill patternType="solid">
        <fgColor rgb="FFF2F2F2"/>
        <bgColor indexed="64"/>
      </patternFill>
    </fill>
  </fills>
  <borders count="63">
    <border>
      <left/>
      <right/>
      <top/>
      <bottom/>
      <diagonal/>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top style="thin">
        <color auto="1"/>
      </top>
      <bottom style="thin">
        <color auto="1"/>
      </bottom>
    </border>
    <border>
      <left style="thin">
        <color auto="1"/>
      </left>
      <right/>
      <top/>
      <bottom style="thin">
        <color auto="1"/>
      </bottom>
    </border>
    <border>
      <left/>
      <right/>
      <top/>
      <bottom style="thin">
        <color auto="1"/>
      </bottom>
    </border>
    <border>
      <left style="thin">
        <color auto="1"/>
      </left>
      <right style="thin">
        <color auto="1"/>
      </right>
      <top style="thin">
        <color theme="4" tint="0.5999600291252136"/>
      </top>
      <bottom style="thin">
        <color theme="4" tint="0.5999600291252136"/>
      </bottom>
    </border>
    <border>
      <left style="thin">
        <color auto="1"/>
      </left>
      <right style="thin">
        <color auto="1"/>
      </right>
      <top style="thin">
        <color auto="1"/>
      </top>
      <bottom style="thin">
        <color theme="4" tint="0.5999600291252136"/>
      </bottom>
    </border>
    <border>
      <left style="thin">
        <color auto="1"/>
      </left>
      <right style="thin">
        <color auto="1"/>
      </right>
      <top style="thin">
        <color theme="4" tint="0.5999600291252136"/>
      </top>
      <bottom style="thin">
        <color auto="1"/>
      </bottom>
    </border>
    <border>
      <left/>
      <right style="thin">
        <color auto="1"/>
      </right>
      <top style="thin">
        <color auto="1"/>
      </top>
      <bottom style="thin">
        <color auto="1"/>
      </bottom>
    </border>
    <border>
      <left style="thin">
        <color auto="1"/>
      </left>
      <right style="thin">
        <color auto="1"/>
      </right>
      <top style="thin">
        <color theme="4" tint="0.5999600291252136"/>
      </top>
      <bottom/>
    </border>
    <border>
      <left style="thin">
        <color auto="1"/>
      </left>
      <right style="thin">
        <color auto="1"/>
      </right>
      <top style="thin">
        <color theme="4"/>
      </top>
      <bottom style="thin">
        <color theme="4"/>
      </bottom>
    </border>
    <border>
      <left style="thin">
        <color auto="1"/>
      </left>
      <right style="thin">
        <color auto="1"/>
      </right>
      <top style="thin">
        <color theme="4"/>
      </top>
      <bottom/>
    </border>
    <border>
      <left style="thin">
        <color auto="1"/>
      </left>
      <right style="thin">
        <color auto="1"/>
      </right>
      <top/>
      <bottom style="thin">
        <color theme="4"/>
      </bottom>
    </border>
    <border>
      <left style="thin">
        <color auto="1"/>
      </left>
      <right style="thin">
        <color auto="1"/>
      </right>
      <top style="thin">
        <color auto="1"/>
      </top>
      <bottom/>
    </border>
    <border>
      <left style="thin">
        <color auto="1"/>
      </left>
      <right style="thin">
        <color auto="1"/>
      </right>
      <top style="thin">
        <color auto="1"/>
      </top>
      <bottom style="thin">
        <color theme="4"/>
      </bottom>
    </border>
    <border>
      <left/>
      <right/>
      <top style="thin">
        <color auto="1"/>
      </top>
      <bottom style="thin">
        <color theme="4"/>
      </bottom>
    </border>
    <border>
      <left style="thin">
        <color auto="1"/>
      </left>
      <right/>
      <top style="thin">
        <color theme="4"/>
      </top>
      <bottom style="thin">
        <color theme="4"/>
      </bottom>
    </border>
    <border>
      <left/>
      <right/>
      <top/>
      <bottom style="thin">
        <color theme="4"/>
      </bottom>
    </border>
    <border>
      <left/>
      <right style="thin">
        <color auto="1"/>
      </right>
      <top/>
      <bottom style="thin">
        <color theme="4"/>
      </bottom>
    </border>
    <border>
      <left style="thin">
        <color auto="1"/>
      </left>
      <right/>
      <top/>
      <bottom style="thin">
        <color theme="4"/>
      </bottom>
    </border>
    <border>
      <left/>
      <right style="thin">
        <color auto="1"/>
      </right>
      <top/>
      <bottom style="thin">
        <color auto="1"/>
      </bottom>
    </border>
    <border>
      <left/>
      <right style="thin">
        <color auto="1"/>
      </right>
      <top style="thin">
        <color theme="4"/>
      </top>
      <bottom style="thin">
        <color theme="4"/>
      </bottom>
    </border>
    <border>
      <left style="thin">
        <color auto="1"/>
      </left>
      <right/>
      <top style="thin">
        <color auto="1"/>
      </top>
      <bottom/>
    </border>
    <border>
      <left style="thin">
        <color auto="1"/>
      </left>
      <right/>
      <top style="thin">
        <color auto="1"/>
      </top>
      <bottom style="thin">
        <color theme="4" tint="0.3999499976634979"/>
      </bottom>
    </border>
    <border>
      <left style="thin">
        <color auto="1"/>
      </left>
      <right/>
      <top style="thin">
        <color theme="4" tint="0.3999499976634979"/>
      </top>
      <bottom style="thin">
        <color theme="4" tint="0.3999499976634979"/>
      </bottom>
    </border>
    <border>
      <left style="thin">
        <color auto="1"/>
      </left>
      <right/>
      <top style="thin">
        <color theme="4" tint="0.3999499976634979"/>
      </top>
      <bottom style="thin">
        <color auto="1"/>
      </bottom>
    </border>
    <border>
      <left style="thin">
        <color auto="1"/>
      </left>
      <right/>
      <top/>
      <bottom/>
    </border>
    <border>
      <left style="thin">
        <color auto="1"/>
      </left>
      <right/>
      <top style="thin">
        <color auto="1"/>
      </top>
      <bottom style="thin">
        <color theme="4" tint="-0.24993999302387238"/>
      </bottom>
    </border>
    <border>
      <left style="thin">
        <color auto="1"/>
      </left>
      <right/>
      <top style="thin">
        <color theme="4" tint="-0.24993999302387238"/>
      </top>
      <bottom style="thin">
        <color theme="4" tint="-0.24993999302387238"/>
      </bottom>
    </border>
    <border>
      <left style="thin">
        <color auto="1"/>
      </left>
      <right/>
      <top style="thin">
        <color theme="4" tint="-0.24993999302387238"/>
      </top>
      <bottom style="thin">
        <color auto="1"/>
      </bottom>
    </border>
    <border>
      <left/>
      <right/>
      <top/>
      <bottom style="thin">
        <color theme="4" tint="-0.24993999302387238"/>
      </bottom>
    </border>
    <border>
      <left/>
      <right/>
      <top style="thin">
        <color theme="4"/>
      </top>
      <bottom style="thin">
        <color auto="1"/>
      </bottom>
    </border>
    <border>
      <left style="thin">
        <color auto="1"/>
      </left>
      <right style="thin">
        <color auto="1"/>
      </right>
      <top/>
      <bottom style="thin">
        <color auto="1"/>
      </bottom>
    </border>
    <border>
      <left/>
      <right style="thin">
        <color auto="1"/>
      </right>
      <top style="thin">
        <color auto="1"/>
      </top>
      <bottom/>
    </border>
    <border>
      <left/>
      <right style="thin">
        <color auto="1"/>
      </right>
      <top/>
      <bottom/>
    </border>
    <border>
      <left/>
      <right/>
      <top style="thin">
        <color theme="4"/>
      </top>
      <bottom style="thin">
        <color theme="4"/>
      </bottom>
    </border>
    <border>
      <left style="thin">
        <color auto="1"/>
      </left>
      <right style="thin">
        <color auto="1"/>
      </right>
      <top/>
      <bottom style="thin">
        <color theme="4" tint="0.5999600291252136"/>
      </bottom>
    </border>
    <border>
      <left style="thin">
        <color auto="1"/>
      </left>
      <right/>
      <top style="thin">
        <color theme="4"/>
      </top>
      <bottom style="thin">
        <color auto="1"/>
      </bottom>
    </border>
    <border>
      <left/>
      <right style="thin">
        <color auto="1"/>
      </right>
      <top style="thin">
        <color auto="1"/>
      </top>
      <bottom style="thin">
        <color theme="4"/>
      </bottom>
    </border>
    <border>
      <left/>
      <right style="thin">
        <color auto="1"/>
      </right>
      <top style="thin">
        <color auto="1"/>
      </top>
      <bottom style="thin">
        <color theme="4" tint="-0.24993999302387238"/>
      </bottom>
    </border>
    <border>
      <left style="thin">
        <color theme="1"/>
      </left>
      <right style="thin">
        <color theme="1"/>
      </right>
      <top style="thin">
        <color theme="1"/>
      </top>
      <bottom style="thin">
        <color theme="1"/>
      </bottom>
    </border>
    <border>
      <left style="thin">
        <color auto="1"/>
      </left>
      <right style="thin">
        <color auto="1"/>
      </right>
      <top style="thin">
        <color theme="4" tint="0.5999600291252136"/>
      </top>
      <bottom style="thin">
        <color theme="4" tint="0.39998000860214233"/>
      </bottom>
    </border>
    <border>
      <left style="thin">
        <color auto="1"/>
      </left>
      <right/>
      <top/>
      <bottom style="thin">
        <color theme="4" tint="-0.24993999302387238"/>
      </bottom>
    </border>
    <border>
      <left style="thin">
        <color auto="1"/>
      </left>
      <right style="thin">
        <color theme="4"/>
      </right>
      <top/>
      <bottom style="thin">
        <color theme="4"/>
      </bottom>
    </border>
    <border>
      <left style="thin">
        <color auto="1"/>
      </left>
      <right style="thin">
        <color theme="4"/>
      </right>
      <top style="thin">
        <color theme="4"/>
      </top>
      <bottom style="thin">
        <color theme="4"/>
      </bottom>
    </border>
    <border>
      <left style="thin">
        <color auto="1"/>
      </left>
      <right style="thin">
        <color theme="4"/>
      </right>
      <top style="thin">
        <color theme="4"/>
      </top>
      <bottom style="thin">
        <color auto="1"/>
      </bottom>
    </border>
    <border>
      <left style="thin">
        <color auto="1"/>
      </left>
      <right/>
      <top style="thin">
        <color theme="4" tint="-0.24993999302387238"/>
      </top>
      <bottom style="thin">
        <color theme="4"/>
      </bottom>
    </border>
    <border>
      <left style="thin">
        <color auto="1"/>
      </left>
      <right/>
      <top style="thin">
        <color theme="8" tint="0.5999600291252136"/>
      </top>
      <bottom style="thin">
        <color theme="4"/>
      </bottom>
    </border>
    <border>
      <left style="thin">
        <color auto="1"/>
      </left>
      <right/>
      <top style="thin">
        <color theme="4"/>
      </top>
      <bottom style="thin">
        <color theme="4" tint="-0.24993999302387238"/>
      </bottom>
    </border>
    <border>
      <left style="thin">
        <color theme="4"/>
      </left>
      <right/>
      <top style="thin">
        <color theme="4"/>
      </top>
      <bottom style="thin">
        <color theme="4"/>
      </bottom>
    </border>
    <border>
      <left style="thin">
        <color theme="4"/>
      </left>
      <right/>
      <top style="thin">
        <color theme="4"/>
      </top>
      <bottom style="thin">
        <color auto="1"/>
      </bottom>
    </border>
    <border>
      <left style="thin">
        <color auto="1"/>
      </left>
      <right style="thin">
        <color auto="1"/>
      </right>
      <top style="thin">
        <color theme="4"/>
      </top>
      <bottom style="thin">
        <color auto="1"/>
      </bottom>
    </border>
    <border>
      <left style="thin">
        <color auto="1"/>
      </left>
      <right/>
      <top style="thin">
        <color auto="1"/>
      </top>
      <bottom style="thin">
        <color theme="4"/>
      </bottom>
    </border>
    <border>
      <left/>
      <right/>
      <top style="thin">
        <color auto="1"/>
      </top>
      <bottom style="thin">
        <color theme="4" tint="-0.24993999302387238"/>
      </bottom>
    </border>
    <border>
      <left style="thin">
        <color theme="4"/>
      </left>
      <right style="thin">
        <color auto="1"/>
      </right>
      <top/>
      <bottom style="thin">
        <color theme="4"/>
      </bottom>
    </border>
    <border>
      <left/>
      <right/>
      <top style="thin">
        <color auto="1"/>
      </top>
      <bottom/>
    </border>
    <border>
      <left style="thin">
        <color auto="1"/>
      </left>
      <right style="thin">
        <color auto="1"/>
      </right>
      <top style="thin">
        <color auto="1"/>
      </top>
      <bottom style="thin">
        <color theme="4" tint="0.39998000860214233"/>
      </bottom>
    </border>
    <border>
      <left style="thin">
        <color auto="1"/>
      </left>
      <right style="thin">
        <color auto="1"/>
      </right>
      <top/>
      <bottom/>
    </border>
    <border>
      <left/>
      <right style="thin">
        <color auto="1"/>
      </right>
      <top style="thin">
        <color theme="4"/>
      </top>
      <bottom style="thin">
        <color auto="1"/>
      </bottom>
    </border>
    <border>
      <left style="thin">
        <color auto="1"/>
      </left>
      <right/>
      <top style="thin">
        <color theme="4"/>
      </top>
      <bottom/>
    </border>
    <border>
      <left/>
      <right/>
      <top style="thin">
        <color theme="4"/>
      </top>
      <bottom/>
    </border>
    <border>
      <left/>
      <right style="thin">
        <color auto="1"/>
      </right>
      <top style="thin">
        <color theme="4"/>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3" fillId="0" borderId="0">
      <alignment/>
      <protection/>
    </xf>
    <xf numFmtId="0" fontId="20" fillId="0" borderId="0" applyNumberFormat="0" applyFill="0" applyBorder="0">
      <alignment vertical="center"/>
      <protection/>
    </xf>
  </cellStyleXfs>
  <cellXfs count="641">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5" fontId="0" fillId="0" borderId="1" xfId="0" applyNumberFormat="1" applyBorder="1" applyAlignment="1" applyProtection="1">
      <alignment horizontal="right"/>
      <protection locked="0"/>
    </xf>
    <xf numFmtId="166"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6"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5" fontId="0" fillId="8" borderId="1" xfId="0" applyNumberFormat="1" applyFill="1" applyBorder="1" applyAlignment="1" applyProtection="1">
      <alignment horizontal="right"/>
      <protection/>
    </xf>
    <xf numFmtId="165" fontId="0" fillId="9"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6"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5" fontId="0" fillId="2" borderId="1" xfId="0" applyNumberFormat="1" applyFill="1" applyBorder="1" applyProtection="1">
      <protection hidden="1"/>
    </xf>
    <xf numFmtId="167" fontId="0" fillId="2" borderId="1" xfId="0" applyNumberFormat="1" applyFill="1" applyBorder="1" applyProtection="1">
      <protection hidden="1"/>
    </xf>
    <xf numFmtId="165"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6"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6"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5" fontId="0" fillId="9" borderId="11" xfId="0" applyNumberFormat="1" applyFill="1" applyBorder="1" applyAlignment="1" applyProtection="1">
      <alignment horizontal="right"/>
      <protection locked="0"/>
    </xf>
    <xf numFmtId="165" fontId="0" fillId="11" borderId="11" xfId="0" applyNumberFormat="1" applyFill="1" applyBorder="1" applyProtection="1">
      <protection hidden="1"/>
    </xf>
    <xf numFmtId="166" fontId="0" fillId="11" borderId="11" xfId="0" applyNumberFormat="1" applyFill="1" applyBorder="1" applyProtection="1">
      <protection hidden="1"/>
    </xf>
    <xf numFmtId="165" fontId="0" fillId="11" borderId="12" xfId="0" applyNumberFormat="1" applyFill="1" applyBorder="1" applyProtection="1">
      <protection hidden="1"/>
    </xf>
    <xf numFmtId="166" fontId="0" fillId="11" borderId="12" xfId="0" applyNumberFormat="1" applyFill="1" applyBorder="1" applyProtection="1">
      <protection hidden="1"/>
    </xf>
    <xf numFmtId="166" fontId="0" fillId="8" borderId="1" xfId="0" applyNumberFormat="1" applyFill="1" applyBorder="1" applyProtection="1">
      <protection hidden="1"/>
    </xf>
    <xf numFmtId="166" fontId="0" fillId="11" borderId="1" xfId="0" applyNumberFormat="1" applyFill="1" applyBorder="1" applyProtection="1">
      <protection hidden="1"/>
    </xf>
    <xf numFmtId="166"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164" fontId="0" fillId="0" borderId="1" xfId="18" applyFont="1" applyBorder="1" applyProtection="1">
      <protection locked="0"/>
    </xf>
    <xf numFmtId="166"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6"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164"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6" fontId="0" fillId="8" borderId="1" xfId="0" applyNumberFormat="1" applyFill="1" applyBorder="1"/>
    <xf numFmtId="0" fontId="2" fillId="7" borderId="18" xfId="0" applyFont="1" applyFill="1" applyBorder="1" applyAlignment="1">
      <alignment vertical="center"/>
    </xf>
    <xf numFmtId="2" fontId="2" fillId="7" borderId="18" xfId="18" applyNumberFormat="1" applyFont="1" applyFill="1" applyBorder="1" applyAlignment="1">
      <alignment vertical="center"/>
    </xf>
    <xf numFmtId="2" fontId="2" fillId="7" borderId="18" xfId="0" applyNumberFormat="1" applyFont="1" applyFill="1" applyBorder="1" applyAlignment="1">
      <alignment vertical="center"/>
    </xf>
    <xf numFmtId="0" fontId="2" fillId="7" borderId="19" xfId="0" applyFont="1" applyFill="1" applyBorder="1" applyAlignment="1">
      <alignment vertical="center"/>
    </xf>
    <xf numFmtId="0" fontId="2" fillId="4" borderId="20"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6" fontId="0" fillId="8" borderId="1" xfId="0" applyNumberFormat="1" applyFill="1" applyBorder="1" applyAlignment="1">
      <alignment/>
    </xf>
    <xf numFmtId="0" fontId="3" fillId="6" borderId="2" xfId="20" applyFill="1" applyBorder="1" applyAlignment="1">
      <alignment horizontal="right"/>
    </xf>
    <xf numFmtId="166" fontId="0" fillId="11" borderId="11" xfId="18" applyNumberFormat="1" applyFont="1" applyFill="1" applyBorder="1" applyProtection="1">
      <protection hidden="1"/>
    </xf>
    <xf numFmtId="166" fontId="0" fillId="11" borderId="13" xfId="18" applyNumberFormat="1" applyFont="1" applyFill="1" applyBorder="1" applyProtection="1">
      <protection hidden="1"/>
    </xf>
    <xf numFmtId="166" fontId="0" fillId="8" borderId="1" xfId="18" applyNumberFormat="1" applyFont="1" applyFill="1" applyBorder="1" applyProtection="1">
      <protection hidden="1"/>
    </xf>
    <xf numFmtId="166" fontId="0" fillId="8" borderId="1" xfId="18" applyNumberFormat="1" applyFont="1" applyFill="1" applyBorder="1"/>
    <xf numFmtId="166" fontId="0" fillId="8" borderId="1" xfId="18" applyNumberFormat="1" applyFont="1" applyFill="1" applyBorder="1" applyAlignment="1">
      <alignment/>
    </xf>
    <xf numFmtId="166" fontId="0" fillId="10" borderId="11" xfId="18" applyNumberFormat="1" applyFont="1" applyFill="1" applyBorder="1" applyAlignment="1" applyProtection="1">
      <alignment horizontal="right"/>
      <protection hidden="1"/>
    </xf>
    <xf numFmtId="166" fontId="0" fillId="8" borderId="11" xfId="18" applyNumberFormat="1" applyFont="1" applyFill="1" applyBorder="1" applyAlignment="1">
      <alignment horizontal="right"/>
    </xf>
    <xf numFmtId="166" fontId="0" fillId="11" borderId="11" xfId="18" applyNumberFormat="1" applyFont="1" applyFill="1" applyBorder="1" applyAlignment="1" applyProtection="1">
      <alignment horizontal="right"/>
      <protection hidden="1"/>
    </xf>
    <xf numFmtId="166" fontId="0" fillId="8" borderId="1" xfId="18" applyNumberFormat="1" applyFont="1" applyFill="1" applyBorder="1" applyAlignment="1" applyProtection="1">
      <alignment horizontal="right"/>
      <protection hidden="1"/>
    </xf>
    <xf numFmtId="166" fontId="0" fillId="11" borderId="11" xfId="18" applyNumberFormat="1" applyFont="1" applyFill="1" applyBorder="1" applyAlignment="1" applyProtection="1">
      <alignment horizontal="right" vertical="center"/>
      <protection hidden="1"/>
    </xf>
    <xf numFmtId="166" fontId="0" fillId="2" borderId="1" xfId="18" applyNumberFormat="1" applyFont="1" applyFill="1" applyBorder="1" applyProtection="1">
      <protection hidden="1"/>
    </xf>
    <xf numFmtId="166" fontId="0" fillId="11" borderId="1" xfId="18" applyNumberFormat="1" applyFont="1" applyFill="1" applyBorder="1" applyAlignment="1" applyProtection="1">
      <alignment horizontal="right" vertical="center"/>
      <protection hidden="1"/>
    </xf>
    <xf numFmtId="166" fontId="0" fillId="11" borderId="13" xfId="18" applyNumberFormat="1" applyFont="1" applyFill="1" applyBorder="1" applyAlignment="1" applyProtection="1">
      <alignment horizontal="right" vertical="center"/>
      <protection hidden="1"/>
    </xf>
    <xf numFmtId="166" fontId="0" fillId="11" borderId="1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vertical="center"/>
      <protection hidden="1"/>
    </xf>
    <xf numFmtId="166"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6"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6"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5" fontId="0" fillId="0" borderId="14" xfId="0" applyNumberFormat="1" applyBorder="1" applyAlignment="1" applyProtection="1">
      <alignment horizontal="right"/>
      <protection locked="0"/>
    </xf>
    <xf numFmtId="0" fontId="0" fillId="0" borderId="21" xfId="0" applyBorder="1"/>
    <xf numFmtId="0" fontId="3" fillId="6" borderId="3" xfId="20" applyFill="1" applyBorder="1" applyAlignment="1">
      <alignment horizontal="right" vertical="center" indent="1"/>
    </xf>
    <xf numFmtId="166" fontId="0" fillId="11" borderId="12" xfId="18" applyNumberFormat="1" applyFont="1" applyFill="1" applyBorder="1" applyProtection="1">
      <protection hidden="1"/>
    </xf>
    <xf numFmtId="165" fontId="0" fillId="11" borderId="11" xfId="0" applyNumberFormat="1" applyFill="1" applyBorder="1" applyAlignment="1" applyProtection="1">
      <alignment horizontal="right" vertical="center"/>
      <protection hidden="1"/>
    </xf>
    <xf numFmtId="166" fontId="0" fillId="11" borderId="11" xfId="18" applyNumberFormat="1" applyFont="1" applyFill="1" applyBorder="1"/>
    <xf numFmtId="166" fontId="0" fillId="11" borderId="11" xfId="0" applyNumberFormat="1" applyFill="1" applyBorder="1"/>
    <xf numFmtId="1" fontId="0" fillId="11" borderId="12" xfId="0" applyNumberFormat="1" applyFill="1" applyBorder="1" applyAlignment="1" applyProtection="1">
      <alignment horizontal="right" vertical="center"/>
      <protection hidden="1"/>
    </xf>
    <xf numFmtId="166" fontId="0" fillId="11" borderId="12" xfId="18" applyNumberFormat="1" applyFont="1" applyFill="1" applyBorder="1" applyAlignment="1" applyProtection="1">
      <alignment horizontal="right" vertical="center"/>
      <protection hidden="1"/>
    </xf>
    <xf numFmtId="1" fontId="0" fillId="11" borderId="11" xfId="0" applyNumberFormat="1" applyFill="1" applyBorder="1" applyAlignment="1" applyProtection="1">
      <alignment horizontal="right"/>
      <protection hidden="1"/>
    </xf>
    <xf numFmtId="166" fontId="0" fillId="11" borderId="11" xfId="0" applyNumberFormat="1" applyFill="1" applyBorder="1" applyAlignment="1">
      <alignment/>
    </xf>
    <xf numFmtId="166" fontId="0" fillId="11" borderId="12" xfId="0" applyNumberFormat="1" applyFill="1" applyBorder="1" applyAlignment="1" applyProtection="1">
      <alignment horizontal="right"/>
      <protection hidden="1"/>
    </xf>
    <xf numFmtId="166" fontId="0" fillId="11" borderId="11" xfId="18" applyNumberFormat="1" applyFont="1" applyFill="1" applyBorder="1" applyAlignment="1">
      <alignment horizontal="right"/>
    </xf>
    <xf numFmtId="166" fontId="0" fillId="2" borderId="1" xfId="0" applyNumberFormat="1" applyFill="1" applyBorder="1" applyAlignment="1" applyProtection="1">
      <alignment horizontal="right"/>
      <protection hidden="1"/>
    </xf>
    <xf numFmtId="166" fontId="0" fillId="8"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5" fontId="0" fillId="2" borderId="1" xfId="0" applyNumberFormat="1" applyFill="1" applyBorder="1" applyAlignment="1" applyProtection="1">
      <alignment horizontal="right"/>
      <protection hidden="1"/>
    </xf>
    <xf numFmtId="0" fontId="3" fillId="0" borderId="22" xfId="20" applyBorder="1" applyAlignment="1">
      <alignment vertical="center"/>
    </xf>
    <xf numFmtId="0" fontId="2" fillId="7" borderId="23" xfId="0" applyFont="1" applyFill="1" applyBorder="1" applyAlignment="1">
      <alignment vertical="center"/>
    </xf>
    <xf numFmtId="0" fontId="3" fillId="0" borderId="24" xfId="20" applyBorder="1" applyAlignment="1">
      <alignment horizontal="left" vertical="center" indent="1"/>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0" xfId="20" applyAlignment="1">
      <alignment horizontal="left" vertical="center" indent="1"/>
    </xf>
    <xf numFmtId="0" fontId="2" fillId="7" borderId="27" xfId="0" applyFont="1" applyFill="1" applyBorder="1" applyAlignment="1">
      <alignment vertical="center"/>
    </xf>
    <xf numFmtId="0" fontId="3" fillId="0" borderId="28" xfId="20" applyBorder="1" applyAlignment="1">
      <alignment horizontal="left" vertical="center" wrapText="1" indent="1"/>
    </xf>
    <xf numFmtId="0" fontId="3" fillId="0" borderId="29" xfId="20" applyBorder="1" applyAlignment="1">
      <alignment horizontal="left" vertical="center" indent="1"/>
    </xf>
    <xf numFmtId="0" fontId="3" fillId="0" borderId="29" xfId="20" applyBorder="1" applyAlignment="1">
      <alignment horizontal="left" vertical="center" wrapText="1" indent="1"/>
    </xf>
    <xf numFmtId="0" fontId="3" fillId="0" borderId="30" xfId="20" applyBorder="1" applyAlignment="1">
      <alignment horizontal="left" vertical="center" indent="1"/>
    </xf>
    <xf numFmtId="0" fontId="3" fillId="0" borderId="28" xfId="20" applyBorder="1" applyAlignment="1">
      <alignment horizontal="left" vertical="center" indent="1"/>
    </xf>
    <xf numFmtId="0" fontId="3" fillId="7" borderId="0" xfId="20" applyFill="1" applyAlignment="1">
      <alignment horizontal="left" vertical="center" wrapText="1" indent="1"/>
    </xf>
    <xf numFmtId="0" fontId="0" fillId="0" borderId="31" xfId="0" applyBorder="1"/>
    <xf numFmtId="0" fontId="3" fillId="0" borderId="31"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0" fontId="0" fillId="0" borderId="1" xfId="0" applyBorder="1" applyAlignment="1" applyProtection="1">
      <alignment wrapText="1"/>
      <protection locked="0"/>
    </xf>
    <xf numFmtId="0" fontId="3" fillId="0" borderId="9" xfId="20" applyBorder="1" applyAlignment="1">
      <alignment horizontal="right" vertical="center"/>
    </xf>
    <xf numFmtId="166" fontId="0" fillId="11" borderId="13" xfId="0" applyNumberFormat="1" applyFill="1" applyBorder="1" applyAlignment="1" applyProtection="1">
      <alignment horizontal="right"/>
      <protection hidden="1"/>
    </xf>
    <xf numFmtId="0" fontId="2" fillId="5" borderId="3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5" fillId="13" borderId="1" xfId="22" applyNumberFormat="1" applyFont="1" applyFill="1" applyBorder="1" applyAlignment="1">
      <alignment horizontal="center" vertical="center" wrapText="1"/>
      <protection/>
    </xf>
    <xf numFmtId="0" fontId="19"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8" fillId="14" borderId="1" xfId="23" applyFont="1" applyFill="1" applyBorder="1" applyAlignment="1">
      <alignment horizontal="center" vertical="center" wrapText="1"/>
      <protection/>
    </xf>
    <xf numFmtId="0" fontId="18"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5" fontId="0" fillId="0" borderId="1" xfId="0" applyNumberFormat="1" applyBorder="1" applyAlignment="1" applyProtection="1">
      <alignment horizontal="right"/>
      <protection hidden="1"/>
    </xf>
    <xf numFmtId="165" fontId="0" fillId="0" borderId="1" xfId="0" applyNumberFormat="1" applyBorder="1" applyAlignment="1" applyProtection="1">
      <alignment horizontal="right"/>
      <protection/>
    </xf>
    <xf numFmtId="166" fontId="0" fillId="4" borderId="1" xfId="0" applyNumberFormat="1" applyFill="1" applyBorder="1" applyAlignment="1" applyProtection="1">
      <alignment horizontal="right"/>
      <protection locked="0"/>
    </xf>
    <xf numFmtId="165"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5" fontId="0" fillId="0" borderId="1" xfId="0" applyNumberFormat="1" applyBorder="1" applyAlignment="1" applyProtection="1">
      <alignment horizontal="center" vertical="center"/>
      <protection/>
    </xf>
    <xf numFmtId="165" fontId="0" fillId="4" borderId="1" xfId="0" applyNumberFormat="1" applyFill="1" applyBorder="1" applyAlignment="1" applyProtection="1">
      <alignment horizontal="center" vertical="center"/>
      <protection/>
    </xf>
    <xf numFmtId="165" fontId="0" fillId="9" borderId="1" xfId="0" applyNumberFormat="1" applyFill="1" applyBorder="1" applyAlignment="1" applyProtection="1">
      <alignment horizontal="center" vertical="center"/>
      <protection/>
    </xf>
    <xf numFmtId="166" fontId="0" fillId="11" borderId="1" xfId="0" applyNumberFormat="1" applyFill="1" applyBorder="1" applyAlignment="1" applyProtection="1">
      <alignment horizontal="right"/>
      <protection/>
    </xf>
    <xf numFmtId="166"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3" fillId="0" borderId="0" xfId="0" applyFont="1" applyAlignment="1">
      <alignment horizontal="right"/>
    </xf>
    <xf numFmtId="0" fontId="23" fillId="0" borderId="0" xfId="0" applyFont="1"/>
    <xf numFmtId="166" fontId="0" fillId="8" borderId="11" xfId="18" applyNumberFormat="1" applyFont="1" applyFill="1" applyBorder="1" applyAlignment="1" applyProtection="1">
      <alignment horizontal="right"/>
      <protection hidden="1"/>
    </xf>
    <xf numFmtId="164" fontId="0" fillId="8" borderId="11" xfId="18" applyFont="1" applyFill="1" applyBorder="1" applyAlignment="1" applyProtection="1">
      <alignment horizontal="right"/>
      <protection hidden="1"/>
    </xf>
    <xf numFmtId="165"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4" fillId="0" borderId="2" xfId="0" applyFont="1" applyBorder="1" applyAlignment="1">
      <alignment/>
    </xf>
    <xf numFmtId="0" fontId="24" fillId="0" borderId="3" xfId="0" applyFont="1" applyBorder="1" applyAlignment="1">
      <alignment/>
    </xf>
    <xf numFmtId="0" fontId="24" fillId="0" borderId="9" xfId="0" applyFont="1" applyBorder="1" applyAlignment="1">
      <alignment/>
    </xf>
    <xf numFmtId="0" fontId="24" fillId="0" borderId="0" xfId="0" applyFont="1"/>
    <xf numFmtId="0" fontId="25" fillId="3" borderId="3" xfId="0" applyFont="1" applyFill="1" applyBorder="1" applyAlignment="1">
      <alignment vertical="center" wrapText="1"/>
    </xf>
    <xf numFmtId="0" fontId="25"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5" fontId="0" fillId="0" borderId="1" xfId="0" applyNumberFormat="1" applyFont="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5" fontId="0" fillId="8" borderId="1" xfId="0" applyNumberFormat="1" applyFont="1" applyFill="1" applyBorder="1" applyAlignment="1" applyProtection="1">
      <alignment horizontal="right"/>
      <protection/>
    </xf>
    <xf numFmtId="166" fontId="0" fillId="2" borderId="1" xfId="0" applyNumberFormat="1" applyFont="1" applyFill="1" applyBorder="1" applyAlignment="1" applyProtection="1">
      <alignment horizontal="right"/>
      <protection/>
    </xf>
    <xf numFmtId="166" fontId="0" fillId="4" borderId="1" xfId="0" applyNumberFormat="1" applyFont="1" applyFill="1" applyBorder="1" applyAlignment="1" applyProtection="1">
      <alignment horizontal="right"/>
      <protection locked="0"/>
    </xf>
    <xf numFmtId="166" fontId="0" fillId="9" borderId="1" xfId="0" applyNumberFormat="1" applyFont="1" applyFill="1" applyBorder="1" applyAlignment="1" applyProtection="1">
      <alignment horizontal="right"/>
      <protection locked="0"/>
    </xf>
    <xf numFmtId="166"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0" borderId="1" xfId="0" applyNumberFormat="1" applyFont="1" applyBorder="1" applyAlignment="1" applyProtection="1">
      <alignment horizontal="center" vertical="center"/>
      <protection/>
    </xf>
    <xf numFmtId="164" fontId="0" fillId="10" borderId="14" xfId="18" applyFont="1" applyFill="1" applyBorder="1" applyAlignment="1" applyProtection="1">
      <alignment horizontal="right"/>
      <protection hidden="1"/>
    </xf>
    <xf numFmtId="164" fontId="0" fillId="10" borderId="33" xfId="18" applyFont="1" applyFill="1" applyBorder="1" applyAlignment="1" applyProtection="1">
      <alignment horizontal="right"/>
      <protection hidden="1"/>
    </xf>
    <xf numFmtId="164" fontId="0" fillId="10" borderId="23" xfId="18" applyFont="1" applyFill="1" applyBorder="1" applyAlignment="1" applyProtection="1">
      <alignment horizontal="right"/>
      <protection hidden="1"/>
    </xf>
    <xf numFmtId="164" fontId="0" fillId="10" borderId="34" xfId="18" applyFont="1" applyFill="1" applyBorder="1" applyAlignment="1" applyProtection="1">
      <alignment horizontal="right"/>
      <protection hidden="1"/>
    </xf>
    <xf numFmtId="164" fontId="0" fillId="10" borderId="27" xfId="18" applyFont="1" applyFill="1" applyBorder="1" applyAlignment="1" applyProtection="1">
      <alignment horizontal="right"/>
      <protection hidden="1"/>
    </xf>
    <xf numFmtId="164" fontId="0" fillId="10" borderId="35" xfId="18" applyFont="1" applyFill="1" applyBorder="1" applyAlignment="1" applyProtection="1">
      <alignment horizontal="right"/>
      <protection hidden="1"/>
    </xf>
    <xf numFmtId="164" fontId="0" fillId="10" borderId="4" xfId="18" applyFont="1" applyFill="1" applyBorder="1" applyAlignment="1" applyProtection="1">
      <alignment horizontal="right"/>
      <protection hidden="1"/>
    </xf>
    <xf numFmtId="164" fontId="0" fillId="10" borderId="21" xfId="18" applyFont="1" applyFill="1" applyBorder="1" applyAlignment="1" applyProtection="1">
      <alignment horizontal="right"/>
      <protection hidden="1"/>
    </xf>
    <xf numFmtId="165"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7" xfId="0" applyFill="1" applyBorder="1" applyAlignment="1" applyProtection="1">
      <alignment horizontal="center" vertical="center"/>
      <protection locked="0"/>
    </xf>
    <xf numFmtId="0" fontId="28" fillId="15" borderId="0" xfId="0" applyFont="1" applyFill="1" applyAlignment="1">
      <alignment horizontal="center" vertical="center"/>
    </xf>
    <xf numFmtId="165" fontId="0" fillId="0" borderId="1" xfId="0" applyNumberFormat="1" applyBorder="1" applyAlignment="1" applyProtection="1">
      <alignment horizontal="center" vertical="center"/>
      <protection locked="0"/>
    </xf>
    <xf numFmtId="165" fontId="0" fillId="9" borderId="1" xfId="0" applyNumberFormat="1" applyFill="1" applyBorder="1" applyAlignment="1" applyProtection="1">
      <alignment horizontal="center" vertical="center"/>
      <protection locked="0"/>
    </xf>
    <xf numFmtId="165" fontId="0" fillId="4" borderId="1" xfId="0" applyNumberFormat="1" applyFill="1" applyBorder="1" applyAlignment="1" applyProtection="1">
      <alignment horizontal="center" vertical="center"/>
      <protection locked="0"/>
    </xf>
    <xf numFmtId="165"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8" fillId="16" borderId="0" xfId="0" applyFont="1" applyFill="1" applyAlignment="1">
      <alignment/>
    </xf>
    <xf numFmtId="0" fontId="0" fillId="0" borderId="1"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2" fillId="0" borderId="0" xfId="0" applyFont="1"/>
    <xf numFmtId="0" fontId="34" fillId="0" borderId="0" xfId="0" applyFont="1"/>
    <xf numFmtId="0" fontId="35" fillId="0" borderId="0" xfId="0" applyFont="1"/>
    <xf numFmtId="0" fontId="36" fillId="0" borderId="0" xfId="0" applyFont="1"/>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6" xfId="0" applyNumberFormat="1" applyFont="1" applyFill="1" applyBorder="1" applyAlignment="1">
      <alignment vertical="center" wrapText="1"/>
    </xf>
    <xf numFmtId="1" fontId="2" fillId="7" borderId="18" xfId="0" applyNumberFormat="1" applyFont="1" applyFill="1" applyBorder="1" applyAlignment="1">
      <alignment vertical="center"/>
    </xf>
    <xf numFmtId="1" fontId="0" fillId="0" borderId="31" xfId="0" applyNumberFormat="1" applyBorder="1"/>
    <xf numFmtId="1" fontId="2" fillId="5" borderId="32" xfId="0" applyNumberFormat="1" applyFont="1" applyFill="1" applyBorder="1" applyAlignment="1">
      <alignment vertical="center"/>
    </xf>
    <xf numFmtId="1" fontId="0" fillId="11" borderId="1" xfId="0" applyNumberFormat="1" applyFill="1" applyBorder="1" applyAlignment="1" applyProtection="1">
      <alignment horizontal="right"/>
      <protection hidden="1"/>
    </xf>
    <xf numFmtId="1" fontId="2" fillId="5" borderId="38" xfId="0" applyNumberFormat="1" applyFont="1" applyFill="1" applyBorder="1" applyAlignment="1">
      <alignment vertical="center"/>
    </xf>
    <xf numFmtId="1" fontId="2" fillId="7" borderId="39"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2" xfId="0" applyNumberFormat="1" applyFont="1" applyFill="1" applyBorder="1" applyAlignment="1">
      <alignment horizontal="center" vertical="center"/>
    </xf>
    <xf numFmtId="1" fontId="0" fillId="0" borderId="40" xfId="0" applyNumberFormat="1" applyBorder="1"/>
    <xf numFmtId="1" fontId="0" fillId="0" borderId="19" xfId="0" applyNumberFormat="1" applyBorder="1"/>
    <xf numFmtId="1" fontId="26" fillId="3" borderId="36"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7" fillId="0" borderId="0" xfId="0" applyFont="1"/>
    <xf numFmtId="0" fontId="37" fillId="0" borderId="41" xfId="0" applyFont="1" applyBorder="1" applyProtection="1">
      <protection locked="0"/>
    </xf>
    <xf numFmtId="0" fontId="37"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5" borderId="1" xfId="0" applyFont="1" applyFill="1" applyBorder="1" applyAlignment="1">
      <alignment wrapText="1"/>
    </xf>
    <xf numFmtId="49" fontId="0" fillId="0" borderId="1" xfId="0" applyNumberFormat="1" applyBorder="1" applyProtection="1">
      <protection locked="0"/>
    </xf>
    <xf numFmtId="0" fontId="0" fillId="9" borderId="42"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0" fillId="0" borderId="35" xfId="0" applyBorder="1" applyAlignment="1">
      <alignment horizontal="left"/>
    </xf>
    <xf numFmtId="0" fontId="3" fillId="0" borderId="43" xfId="20" applyBorder="1" applyAlignment="1">
      <alignment horizontal="left" vertical="center" wrapText="1" indent="1"/>
    </xf>
    <xf numFmtId="0" fontId="0" fillId="4" borderId="11" xfId="0" applyFill="1" applyBorder="1" applyAlignment="1">
      <alignment horizontal="center"/>
    </xf>
    <xf numFmtId="0" fontId="0" fillId="4" borderId="11" xfId="0" applyFill="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0" fillId="0" borderId="46" xfId="0" applyFont="1" applyBorder="1" applyAlignment="1">
      <alignment horizontal="center" vertical="center"/>
    </xf>
    <xf numFmtId="0" fontId="3" fillId="0" borderId="47" xfId="20" applyFill="1" applyBorder="1" applyAlignment="1">
      <alignment horizontal="left" vertical="center" indent="1"/>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2" fontId="0" fillId="5" borderId="1" xfId="0" applyNumberFormat="1" applyFont="1" applyFill="1" applyBorder="1" applyAlignment="1">
      <alignment horizontal="center" vertical="center" wrapText="1"/>
    </xf>
    <xf numFmtId="0" fontId="3" fillId="0" borderId="0" xfId="20" applyAlignment="1" applyProtection="1">
      <alignment horizontal="left" vertical="center" indent="1"/>
      <protection/>
    </xf>
    <xf numFmtId="0" fontId="3" fillId="0" borderId="0" xfId="20" applyAlignment="1" applyProtection="1">
      <alignment horizontal="left" indent="1"/>
      <protection/>
    </xf>
    <xf numFmtId="0" fontId="3" fillId="0" borderId="48" xfId="20" applyBorder="1" applyAlignment="1" applyProtection="1">
      <alignment horizontal="left" vertical="center" indent="1"/>
      <protection/>
    </xf>
    <xf numFmtId="0" fontId="3" fillId="0" borderId="17" xfId="20" applyBorder="1" applyAlignment="1" applyProtection="1">
      <alignment horizontal="left" vertical="center" indent="1"/>
      <protection/>
    </xf>
    <xf numFmtId="0" fontId="3" fillId="0" borderId="49" xfId="20" applyBorder="1" applyAlignment="1" applyProtection="1">
      <alignment horizontal="left" vertical="center" indent="1"/>
      <protection/>
    </xf>
    <xf numFmtId="0" fontId="3" fillId="0" borderId="0" xfId="20" applyFill="1" applyAlignment="1" applyProtection="1">
      <alignment horizontal="left" vertical="center" indent="1"/>
      <protection/>
    </xf>
    <xf numFmtId="0" fontId="3" fillId="0" borderId="50" xfId="20" applyFill="1" applyBorder="1" applyAlignment="1" applyProtection="1">
      <alignment horizontal="left" vertical="center" indent="1"/>
      <protection/>
    </xf>
    <xf numFmtId="0" fontId="3" fillId="0" borderId="51" xfId="20" applyBorder="1" applyAlignment="1" applyProtection="1">
      <alignment horizontal="left" vertical="center" wrapText="1" indent="1"/>
      <protection/>
    </xf>
    <xf numFmtId="1" fontId="0" fillId="11" borderId="52" xfId="0" applyNumberFormat="1" applyFill="1" applyBorder="1" applyAlignment="1" applyProtection="1">
      <alignment horizontal="right" vertical="center"/>
      <protection hidden="1"/>
    </xf>
    <xf numFmtId="166" fontId="0" fillId="11" borderId="52" xfId="0" applyNumberFormat="1" applyFill="1" applyBorder="1"/>
    <xf numFmtId="166" fontId="0" fillId="11" borderId="52" xfId="0" applyNumberFormat="1" applyFill="1" applyBorder="1" applyAlignment="1" applyProtection="1">
      <alignment horizontal="right"/>
      <protection hidden="1"/>
    </xf>
    <xf numFmtId="0" fontId="3" fillId="0" borderId="47" xfId="20" applyBorder="1" applyAlignment="1">
      <alignment horizontal="left" vertical="center" wrapText="1" indent="1"/>
    </xf>
    <xf numFmtId="2" fontId="0" fillId="5" borderId="1" xfId="0" applyNumberFormat="1" applyFont="1" applyFill="1" applyBorder="1" applyAlignment="1">
      <alignment horizontal="center" vertical="center" wrapText="1"/>
    </xf>
    <xf numFmtId="1" fontId="0" fillId="9" borderId="22" xfId="0" applyNumberFormat="1" applyFill="1" applyBorder="1" applyAlignment="1" applyProtection="1">
      <alignment horizontal="right"/>
      <protection locked="0"/>
    </xf>
    <xf numFmtId="0" fontId="3" fillId="0" borderId="35" xfId="20" applyFill="1" applyBorder="1" applyAlignment="1">
      <alignment horizontal="left" vertical="center" wrapText="1" indent="1"/>
    </xf>
    <xf numFmtId="1" fontId="2" fillId="7" borderId="53" xfId="0" applyNumberFormat="1" applyFont="1" applyFill="1" applyBorder="1" applyAlignment="1">
      <alignment vertical="center"/>
    </xf>
    <xf numFmtId="1" fontId="4" fillId="3" borderId="36" xfId="0" applyNumberFormat="1" applyFont="1" applyFill="1" applyBorder="1" applyAlignment="1">
      <alignment horizontal="center" vertical="center"/>
    </xf>
    <xf numFmtId="1" fontId="0" fillId="0" borderId="54" xfId="0" applyNumberFormat="1" applyBorder="1"/>
    <xf numFmtId="1" fontId="0" fillId="0" borderId="18" xfId="0" applyNumberFormat="1" applyBorder="1"/>
    <xf numFmtId="0" fontId="0" fillId="18" borderId="1" xfId="0" applyFill="1" applyBorder="1"/>
    <xf numFmtId="0" fontId="3" fillId="0" borderId="55" xfId="20" applyBorder="1" applyAlignment="1">
      <alignment horizontal="left" vertical="center" wrapText="1" indent="1"/>
    </xf>
    <xf numFmtId="166" fontId="0" fillId="11" borderId="11" xfId="18" applyNumberFormat="1" applyFont="1" applyFill="1" applyBorder="1" applyAlignment="1">
      <alignment/>
    </xf>
    <xf numFmtId="1" fontId="0" fillId="11" borderId="52" xfId="0" applyNumberFormat="1" applyFill="1" applyBorder="1" applyAlignment="1" applyProtection="1">
      <alignment horizontal="right"/>
      <protection hidden="1"/>
    </xf>
    <xf numFmtId="166" fontId="0" fillId="11" borderId="52" xfId="18" applyNumberFormat="1" applyFont="1" applyFill="1" applyBorder="1" applyAlignment="1">
      <alignment/>
    </xf>
    <xf numFmtId="0" fontId="0" fillId="11" borderId="52" xfId="0" applyFill="1" applyBorder="1" applyAlignment="1" applyProtection="1">
      <alignment horizontal="right" vertical="center"/>
      <protection hidden="1"/>
    </xf>
    <xf numFmtId="0" fontId="0" fillId="0" borderId="0" xfId="0" applyAlignment="1">
      <alignment wrapText="1"/>
    </xf>
    <xf numFmtId="0" fontId="8" fillId="3" borderId="1" xfId="0" applyFont="1" applyFill="1" applyBorder="1" applyAlignment="1" applyProtection="1">
      <alignment horizontal="center" vertical="center" wrapText="1"/>
      <protection/>
    </xf>
    <xf numFmtId="0" fontId="0" fillId="5" borderId="1" xfId="0" applyFill="1" applyBorder="1" applyAlignment="1">
      <alignment horizontal="center" vertical="center"/>
    </xf>
    <xf numFmtId="165" fontId="0" fillId="18" borderId="2" xfId="0" applyNumberFormat="1" applyFill="1" applyBorder="1" applyProtection="1">
      <protection hidden="1"/>
    </xf>
    <xf numFmtId="165" fontId="0" fillId="18" borderId="3" xfId="0" applyNumberFormat="1" applyFill="1" applyBorder="1" applyProtection="1">
      <protection hidden="1"/>
    </xf>
    <xf numFmtId="165" fontId="0" fillId="18" borderId="9" xfId="0" applyNumberFormat="1" applyFill="1" applyBorder="1" applyProtection="1">
      <protection hidden="1"/>
    </xf>
    <xf numFmtId="165" fontId="0" fillId="18" borderId="23" xfId="0" applyNumberFormat="1" applyFill="1" applyBorder="1" applyProtection="1">
      <protection hidden="1"/>
    </xf>
    <xf numFmtId="165" fontId="0" fillId="18" borderId="56" xfId="0" applyNumberFormat="1" applyFill="1" applyBorder="1" applyProtection="1">
      <protection hidden="1"/>
    </xf>
    <xf numFmtId="165" fontId="0" fillId="18" borderId="34" xfId="0" applyNumberFormat="1" applyFill="1" applyBorder="1" applyProtection="1">
      <protection hidden="1"/>
    </xf>
    <xf numFmtId="165" fontId="0" fillId="18" borderId="27" xfId="0" applyNumberFormat="1" applyFill="1" applyBorder="1" applyProtection="1">
      <protection hidden="1"/>
    </xf>
    <xf numFmtId="165" fontId="0" fillId="18" borderId="0" xfId="0" applyNumberFormat="1" applyFill="1" applyBorder="1" applyProtection="1">
      <protection hidden="1"/>
    </xf>
    <xf numFmtId="165" fontId="0" fillId="18" borderId="35" xfId="0" applyNumberFormat="1" applyFill="1" applyBorder="1" applyProtection="1">
      <protection hidden="1"/>
    </xf>
    <xf numFmtId="165" fontId="0" fillId="18" borderId="4" xfId="0" applyNumberFormat="1" applyFill="1" applyBorder="1" applyProtection="1">
      <protection hidden="1"/>
    </xf>
    <xf numFmtId="165" fontId="0" fillId="18" borderId="5" xfId="0" applyNumberFormat="1" applyFill="1" applyBorder="1" applyProtection="1">
      <protection hidden="1"/>
    </xf>
    <xf numFmtId="165" fontId="0" fillId="18" borderId="21" xfId="0" applyNumberFormat="1" applyFill="1" applyBorder="1" applyProtection="1">
      <protection hidden="1"/>
    </xf>
    <xf numFmtId="2" fontId="0" fillId="9" borderId="6" xfId="0" applyNumberFormat="1" applyFill="1" applyBorder="1" applyAlignment="1" applyProtection="1">
      <alignment horizontal="center" vertical="center"/>
      <protection locked="0"/>
    </xf>
    <xf numFmtId="2" fontId="0" fillId="9" borderId="7" xfId="0" applyNumberFormat="1" applyFill="1" applyBorder="1" applyAlignment="1" applyProtection="1">
      <alignment horizontal="center" vertical="center"/>
      <protection locked="0"/>
    </xf>
    <xf numFmtId="2" fontId="0" fillId="9" borderId="8" xfId="0" applyNumberFormat="1" applyFill="1" applyBorder="1" applyAlignment="1" applyProtection="1">
      <alignment horizontal="center" vertical="center"/>
      <protection locked="0"/>
    </xf>
    <xf numFmtId="0" fontId="0" fillId="0" borderId="0" xfId="0" applyFill="1" applyProtection="1">
      <protection/>
    </xf>
    <xf numFmtId="0" fontId="39"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2" fontId="0" fillId="0" borderId="0" xfId="0" applyNumberFormat="1" applyFill="1" applyBorder="1" applyAlignment="1" applyProtection="1">
      <alignment horizontal="center" vertical="center"/>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pplyProtection="1">
      <alignment horizontal="center" vertical="center"/>
      <protection/>
    </xf>
    <xf numFmtId="0" fontId="3" fillId="7" borderId="0" xfId="20" applyFill="1" applyAlignment="1">
      <alignment wrapText="1"/>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7" xfId="0" applyFill="1" applyBorder="1" applyAlignment="1" applyProtection="1">
      <alignment horizontal="center" vertical="center"/>
      <protection/>
    </xf>
    <xf numFmtId="0" fontId="0" fillId="11" borderId="42" xfId="0" applyFill="1" applyBorder="1" applyAlignment="1" applyProtection="1">
      <alignment horizontal="center" vertical="center"/>
      <protection/>
    </xf>
    <xf numFmtId="0" fontId="0" fillId="11" borderId="57" xfId="0" applyFill="1" applyBorder="1" applyAlignment="1" applyProtection="1">
      <alignment horizontal="center" vertical="center"/>
      <protection/>
    </xf>
    <xf numFmtId="0" fontId="0" fillId="12" borderId="1" xfId="0" applyFill="1" applyBorder="1" applyAlignment="1" applyProtection="1">
      <alignment horizontal="right"/>
      <protection/>
    </xf>
    <xf numFmtId="165" fontId="0" fillId="11" borderId="1" xfId="0" applyNumberFormat="1" applyFill="1" applyBorder="1" applyAlignment="1" applyProtection="1">
      <alignment horizontal="right"/>
      <protection hidden="1"/>
    </xf>
    <xf numFmtId="0" fontId="0" fillId="9" borderId="1" xfId="0" applyFill="1" applyBorder="1" applyAlignment="1" applyProtection="1">
      <alignment horizontal="left"/>
      <protection locked="0"/>
    </xf>
    <xf numFmtId="165"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165" fontId="0" fillId="12" borderId="1" xfId="0" applyNumberFormat="1" applyFill="1" applyBorder="1" applyAlignment="1" applyProtection="1">
      <alignment horizontal="right"/>
      <protection/>
    </xf>
    <xf numFmtId="0" fontId="0" fillId="9" borderId="1" xfId="0" applyFill="1" applyBorder="1" applyProtection="1">
      <protection locked="0"/>
    </xf>
    <xf numFmtId="0" fontId="18" fillId="13" borderId="1" xfId="23" applyFont="1" applyFill="1" applyBorder="1" applyAlignment="1">
      <alignment horizontal="justify" vertical="center"/>
      <protection/>
    </xf>
    <xf numFmtId="0" fontId="21" fillId="19" borderId="2" xfId="23" applyFont="1" applyFill="1" applyBorder="1" applyAlignment="1">
      <alignment horizontal="center" vertical="center" wrapText="1"/>
      <protection/>
    </xf>
    <xf numFmtId="0" fontId="21" fillId="19" borderId="3" xfId="23" applyFont="1" applyFill="1" applyBorder="1" applyAlignment="1">
      <alignment horizontal="center" vertical="center" wrapText="1"/>
      <protection/>
    </xf>
    <xf numFmtId="0" fontId="21" fillId="19" borderId="9" xfId="23" applyFont="1" applyFill="1" applyBorder="1" applyAlignment="1">
      <alignment horizontal="center" vertical="center" wrapText="1"/>
      <protection/>
    </xf>
    <xf numFmtId="0" fontId="22" fillId="13" borderId="23" xfId="23" applyFont="1" applyFill="1" applyBorder="1" applyAlignment="1">
      <alignment horizontal="justify" vertical="top" wrapText="1"/>
      <protection/>
    </xf>
    <xf numFmtId="0" fontId="22" fillId="13" borderId="56" xfId="23" applyFont="1" applyFill="1" applyBorder="1" applyAlignment="1">
      <alignment horizontal="justify" vertical="top" wrapText="1"/>
      <protection/>
    </xf>
    <xf numFmtId="0" fontId="22" fillId="13" borderId="34" xfId="23" applyFont="1" applyFill="1" applyBorder="1" applyAlignment="1">
      <alignment horizontal="justify" vertical="top" wrapText="1"/>
      <protection/>
    </xf>
    <xf numFmtId="0" fontId="22" fillId="13" borderId="23" xfId="23" applyFont="1" applyFill="1" applyBorder="1" applyAlignment="1">
      <alignment horizontal="justify" vertical="center" wrapText="1"/>
      <protection/>
    </xf>
    <xf numFmtId="0" fontId="22" fillId="13" borderId="56" xfId="23" applyFont="1" applyFill="1" applyBorder="1" applyAlignment="1">
      <alignment horizontal="justify" vertical="center" wrapText="1"/>
      <protection/>
    </xf>
    <xf numFmtId="0" fontId="22" fillId="13" borderId="34" xfId="23" applyFont="1" applyFill="1" applyBorder="1" applyAlignment="1">
      <alignment horizontal="justify" vertical="center" wrapText="1"/>
      <protection/>
    </xf>
    <xf numFmtId="0" fontId="18" fillId="13" borderId="27" xfId="23" applyFont="1" applyFill="1" applyBorder="1" applyAlignment="1">
      <alignment horizontal="justify" vertical="center" wrapText="1"/>
      <protection/>
    </xf>
    <xf numFmtId="0" fontId="18" fillId="13" borderId="0" xfId="23" applyFont="1" applyFill="1" applyBorder="1" applyAlignment="1">
      <alignment horizontal="justify" vertical="center" wrapText="1"/>
      <protection/>
    </xf>
    <xf numFmtId="0" fontId="18" fillId="13" borderId="35" xfId="23" applyFont="1" applyFill="1" applyBorder="1" applyAlignment="1">
      <alignment horizontal="justify" vertical="center" wrapText="1"/>
      <protection/>
    </xf>
    <xf numFmtId="0" fontId="18" fillId="13" borderId="23" xfId="23" applyFont="1" applyFill="1" applyBorder="1" applyAlignment="1">
      <alignment horizontal="justify" vertical="center" wrapText="1"/>
      <protection/>
    </xf>
    <xf numFmtId="0" fontId="18" fillId="13" borderId="56" xfId="23" applyFont="1" applyFill="1" applyBorder="1" applyAlignment="1">
      <alignment horizontal="justify" vertical="center" wrapText="1"/>
      <protection/>
    </xf>
    <xf numFmtId="0" fontId="18" fillId="13" borderId="34" xfId="23" applyFont="1" applyFill="1" applyBorder="1" applyAlignment="1">
      <alignment horizontal="justify" vertical="center" wrapText="1"/>
      <protection/>
    </xf>
    <xf numFmtId="0" fontId="21" fillId="19" borderId="2" xfId="23" applyFont="1" applyFill="1" applyBorder="1" applyAlignment="1">
      <alignment horizontal="center" vertical="center"/>
      <protection/>
    </xf>
    <xf numFmtId="0" fontId="21" fillId="19" borderId="3" xfId="23" applyFont="1" applyFill="1" applyBorder="1" applyAlignment="1">
      <alignment horizontal="center" vertical="center"/>
      <protection/>
    </xf>
    <xf numFmtId="0" fontId="21" fillId="19" borderId="9" xfId="23" applyFont="1" applyFill="1" applyBorder="1" applyAlignment="1">
      <alignment horizontal="center" vertical="center"/>
      <protection/>
    </xf>
    <xf numFmtId="0" fontId="18" fillId="14" borderId="1" xfId="23" applyNumberFormat="1" applyFont="1" applyFill="1" applyBorder="1" applyAlignment="1">
      <alignment horizontal="justify" vertical="center"/>
      <protection/>
    </xf>
    <xf numFmtId="0" fontId="18" fillId="13" borderId="1" xfId="23" applyFont="1" applyFill="1" applyBorder="1" applyAlignment="1">
      <alignment horizontal="justify" vertical="center" wrapText="1"/>
      <protection/>
    </xf>
    <xf numFmtId="0" fontId="18" fillId="14" borderId="1" xfId="23" applyNumberFormat="1" applyFont="1" applyFill="1" applyBorder="1" applyAlignment="1">
      <alignment horizontal="justify" vertical="center" wrapText="1"/>
      <protection/>
    </xf>
    <xf numFmtId="0" fontId="18" fillId="14" borderId="27" xfId="23" applyNumberFormat="1" applyFont="1" applyFill="1" applyBorder="1" applyAlignment="1">
      <alignment horizontal="justify" vertical="center"/>
      <protection/>
    </xf>
    <xf numFmtId="0" fontId="18" fillId="14" borderId="0" xfId="23" applyNumberFormat="1" applyFont="1" applyFill="1" applyBorder="1" applyAlignment="1">
      <alignment horizontal="justify" vertical="center"/>
      <protection/>
    </xf>
    <xf numFmtId="0" fontId="18" fillId="14" borderId="35" xfId="23" applyNumberFormat="1" applyFont="1" applyFill="1" applyBorder="1" applyAlignment="1">
      <alignment horizontal="justify" vertical="center"/>
      <protection/>
    </xf>
    <xf numFmtId="0" fontId="14" fillId="19" borderId="2" xfId="22" applyFont="1" applyFill="1" applyBorder="1" applyAlignment="1">
      <alignment vertical="center" wrapText="1"/>
      <protection/>
    </xf>
    <xf numFmtId="0" fontId="14" fillId="19" borderId="3" xfId="22" applyFont="1" applyFill="1" applyBorder="1" applyAlignment="1">
      <alignment vertical="center" wrapText="1"/>
      <protection/>
    </xf>
    <xf numFmtId="0" fontId="14" fillId="19"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6" fillId="19" borderId="2" xfId="22" applyFont="1" applyFill="1" applyBorder="1" applyAlignment="1">
      <alignment horizontal="center" vertical="center" wrapText="1"/>
      <protection/>
    </xf>
    <xf numFmtId="0" fontId="17" fillId="19" borderId="3" xfId="22" applyFont="1" applyFill="1" applyBorder="1" applyAlignment="1">
      <alignment horizontal="center" vertical="center" wrapText="1"/>
      <protection/>
    </xf>
    <xf numFmtId="0" fontId="17" fillId="19" borderId="9" xfId="22" applyFont="1" applyFill="1" applyBorder="1" applyAlignment="1">
      <alignment horizontal="center" vertical="center" wrapText="1"/>
      <protection/>
    </xf>
    <xf numFmtId="0" fontId="18" fillId="14" borderId="14" xfId="22" applyNumberFormat="1" applyFont="1" applyFill="1" applyBorder="1" applyAlignment="1">
      <alignment horizontal="justify" vertical="center" wrapText="1"/>
      <protection/>
    </xf>
    <xf numFmtId="0" fontId="18" fillId="14" borderId="33" xfId="22" applyNumberFormat="1" applyFont="1" applyFill="1" applyBorder="1" applyAlignment="1">
      <alignment horizontal="justify" vertical="center" wrapText="1"/>
      <protection/>
    </xf>
    <xf numFmtId="0" fontId="18" fillId="13" borderId="0" xfId="23" applyFont="1" applyFill="1" applyBorder="1" applyAlignment="1">
      <alignment horizontal="justify" vertical="center"/>
      <protection/>
    </xf>
    <xf numFmtId="0" fontId="18" fillId="13" borderId="35" xfId="23" applyFont="1" applyFill="1" applyBorder="1" applyAlignment="1">
      <alignment horizontal="justify" vertical="center"/>
      <protection/>
    </xf>
    <xf numFmtId="0" fontId="18" fillId="13" borderId="27" xfId="23" applyFont="1" applyFill="1" applyBorder="1" applyAlignment="1">
      <alignment horizontal="left" vertical="center" wrapText="1"/>
      <protection/>
    </xf>
    <xf numFmtId="0" fontId="18" fillId="13" borderId="0" xfId="23" applyFont="1" applyFill="1" applyBorder="1" applyAlignment="1">
      <alignment horizontal="left" vertical="center" wrapText="1"/>
      <protection/>
    </xf>
    <xf numFmtId="0" fontId="18" fillId="13" borderId="35" xfId="23" applyFont="1" applyFill="1" applyBorder="1" applyAlignment="1">
      <alignment horizontal="left" vertical="center" wrapText="1"/>
      <protection/>
    </xf>
    <xf numFmtId="0" fontId="18" fillId="14" borderId="4" xfId="23" applyFont="1" applyFill="1" applyBorder="1" applyAlignment="1">
      <alignment horizontal="justify" vertical="center" wrapText="1"/>
      <protection/>
    </xf>
    <xf numFmtId="0" fontId="18" fillId="14" borderId="5" xfId="23" applyFont="1" applyFill="1" applyBorder="1" applyAlignment="1">
      <alignment horizontal="justify" vertical="center" wrapText="1"/>
      <protection/>
    </xf>
    <xf numFmtId="0" fontId="18" fillId="14" borderId="21" xfId="23" applyFont="1" applyFill="1" applyBorder="1" applyAlignment="1">
      <alignment horizontal="justify" vertical="center" wrapText="1"/>
      <protection/>
    </xf>
    <xf numFmtId="0" fontId="18" fillId="13" borderId="2" xfId="23" applyFont="1" applyFill="1" applyBorder="1" applyAlignment="1">
      <alignment horizontal="justify" vertical="center" wrapText="1"/>
      <protection/>
    </xf>
    <xf numFmtId="0" fontId="18" fillId="13" borderId="3" xfId="23" applyFont="1" applyFill="1" applyBorder="1" applyAlignment="1">
      <alignment horizontal="justify" vertical="center" wrapText="1"/>
      <protection/>
    </xf>
    <xf numFmtId="0" fontId="18" fillId="13" borderId="9" xfId="23" applyFont="1" applyFill="1" applyBorder="1" applyAlignment="1">
      <alignment horizontal="justify" vertical="center" wrapText="1"/>
      <protection/>
    </xf>
    <xf numFmtId="0" fontId="18" fillId="14" borderId="2" xfId="23" applyFont="1" applyFill="1" applyBorder="1" applyAlignment="1">
      <alignment horizontal="left" vertical="center"/>
      <protection/>
    </xf>
    <xf numFmtId="0" fontId="18" fillId="14" borderId="3" xfId="23" applyFont="1" applyFill="1" applyBorder="1" applyAlignment="1">
      <alignment horizontal="left" vertical="center"/>
      <protection/>
    </xf>
    <xf numFmtId="0" fontId="22" fillId="13" borderId="2" xfId="23" applyFont="1" applyFill="1" applyBorder="1" applyAlignment="1">
      <alignment horizontal="justify" vertical="top" wrapText="1"/>
      <protection/>
    </xf>
    <xf numFmtId="0" fontId="22" fillId="13" borderId="3" xfId="23" applyFont="1" applyFill="1" applyBorder="1" applyAlignment="1">
      <alignment horizontal="justify" vertical="top" wrapText="1"/>
      <protection/>
    </xf>
    <xf numFmtId="0" fontId="22" fillId="13" borderId="9" xfId="23" applyFont="1" applyFill="1" applyBorder="1" applyAlignment="1">
      <alignment horizontal="justify" vertical="top"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33" xfId="0" applyFill="1" applyBorder="1" applyAlignment="1">
      <alignment horizontal="center" vertical="center" wrapText="1"/>
    </xf>
    <xf numFmtId="0" fontId="0" fillId="5" borderId="1"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58" xfId="0" applyFill="1" applyBorder="1" applyAlignment="1">
      <alignment horizontal="center" vertical="center" wrapText="1"/>
    </xf>
    <xf numFmtId="4" fontId="0" fillId="5" borderId="32" xfId="0" applyNumberFormat="1" applyFill="1" applyBorder="1" applyAlignment="1" applyProtection="1">
      <alignment horizontal="center" vertical="center"/>
      <protection/>
    </xf>
    <xf numFmtId="4" fontId="0" fillId="5" borderId="59" xfId="0" applyNumberFormat="1" applyFill="1" applyBorder="1" applyAlignment="1" applyProtection="1">
      <alignment horizontal="center" vertical="center"/>
      <protection/>
    </xf>
    <xf numFmtId="0" fontId="0" fillId="18" borderId="60" xfId="0" applyFill="1" applyBorder="1" applyAlignment="1">
      <alignment horizontal="center"/>
    </xf>
    <xf numFmtId="0" fontId="0" fillId="18" borderId="61" xfId="0" applyFill="1" applyBorder="1" applyAlignment="1">
      <alignment horizontal="center"/>
    </xf>
    <xf numFmtId="0" fontId="0" fillId="18" borderId="62" xfId="0" applyFill="1" applyBorder="1" applyAlignment="1">
      <alignment horizontal="center"/>
    </xf>
    <xf numFmtId="0" fontId="0" fillId="11" borderId="27" xfId="0" applyFill="1" applyBorder="1" applyAlignment="1">
      <alignment horizontal="center"/>
    </xf>
    <xf numFmtId="0" fontId="0" fillId="11" borderId="0" xfId="0" applyFill="1" applyBorder="1" applyAlignment="1">
      <alignment horizontal="center"/>
    </xf>
    <xf numFmtId="0" fontId="0" fillId="11" borderId="35" xfId="0" applyFill="1" applyBorder="1" applyAlignment="1">
      <alignment horizontal="center"/>
    </xf>
    <xf numFmtId="0" fontId="0" fillId="18" borderId="27" xfId="0" applyFill="1" applyBorder="1" applyAlignment="1">
      <alignment horizontal="center"/>
    </xf>
    <xf numFmtId="0" fontId="0" fillId="18" borderId="0" xfId="0" applyFill="1" applyBorder="1" applyAlignment="1">
      <alignment horizontal="center"/>
    </xf>
    <xf numFmtId="0" fontId="0" fillId="18" borderId="35"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8" borderId="21" xfId="0" applyFill="1" applyBorder="1" applyAlignment="1">
      <alignment horizontal="center"/>
    </xf>
    <xf numFmtId="0" fontId="0" fillId="5" borderId="23" xfId="0" applyFill="1" applyBorder="1" applyAlignment="1">
      <alignment horizontal="center" vertical="center"/>
    </xf>
    <xf numFmtId="0" fontId="0" fillId="5" borderId="56" xfId="0" applyFill="1" applyBorder="1" applyAlignment="1">
      <alignment horizontal="center" vertical="center"/>
    </xf>
    <xf numFmtId="0" fontId="0" fillId="5" borderId="34" xfId="0" applyFill="1" applyBorder="1" applyAlignment="1">
      <alignment horizontal="center" vertical="center"/>
    </xf>
    <xf numFmtId="0" fontId="4" fillId="3" borderId="2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2" fillId="7" borderId="62" xfId="0" applyFont="1" applyFill="1" applyBorder="1" applyAlignment="1">
      <alignment horizontal="left" vertical="center"/>
    </xf>
    <xf numFmtId="0" fontId="2" fillId="7" borderId="27" xfId="0" applyFont="1" applyFill="1" applyBorder="1" applyAlignment="1">
      <alignment horizontal="left" vertical="center"/>
    </xf>
    <xf numFmtId="0" fontId="2" fillId="7" borderId="0" xfId="0" applyFont="1" applyFill="1" applyBorder="1" applyAlignment="1">
      <alignment horizontal="left" vertical="center"/>
    </xf>
    <xf numFmtId="0" fontId="2" fillId="7" borderId="35" xfId="0" applyFont="1" applyFill="1" applyBorder="1" applyAlignment="1">
      <alignment horizontal="left" vertical="center"/>
    </xf>
    <xf numFmtId="0" fontId="0" fillId="5" borderId="1" xfId="0" applyFont="1" applyFill="1" applyBorder="1" applyAlignment="1">
      <alignment horizontal="center" vertical="center" wrapText="1"/>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1" fontId="0" fillId="5" borderId="1" xfId="0" applyNumberFormat="1" applyFont="1" applyFill="1" applyBorder="1" applyAlignment="1">
      <alignment horizontal="center" vertical="center" wrapText="1"/>
    </xf>
    <xf numFmtId="1" fontId="0" fillId="10" borderId="60" xfId="0" applyNumberFormat="1" applyFill="1" applyBorder="1" applyAlignment="1" applyProtection="1">
      <alignment horizontal="center" vertical="center"/>
      <protection hidden="1"/>
    </xf>
    <xf numFmtId="1" fontId="0" fillId="10" borderId="62" xfId="0" applyNumberFormat="1" applyFill="1" applyBorder="1" applyAlignment="1" applyProtection="1">
      <alignment horizontal="center" vertical="center"/>
      <protection hidden="1"/>
    </xf>
    <xf numFmtId="1" fontId="0" fillId="10" borderId="27" xfId="0" applyNumberFormat="1" applyFill="1" applyBorder="1" applyAlignment="1" applyProtection="1">
      <alignment horizontal="center" vertical="center"/>
      <protection hidden="1"/>
    </xf>
    <xf numFmtId="1" fontId="0" fillId="10" borderId="35"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1" fontId="0" fillId="10" borderId="19" xfId="0" applyNumberFormat="1" applyFill="1" applyBorder="1" applyAlignment="1" applyProtection="1">
      <alignment horizontal="center" vertical="center"/>
      <protection hidden="1"/>
    </xf>
    <xf numFmtId="1" fontId="0" fillId="5" borderId="14" xfId="0" applyNumberFormat="1" applyFont="1" applyFill="1" applyBorder="1" applyAlignment="1">
      <alignment horizontal="center" vertical="center" wrapText="1"/>
    </xf>
    <xf numFmtId="1" fontId="0" fillId="5" borderId="58" xfId="0" applyNumberFormat="1" applyFont="1" applyFill="1" applyBorder="1" applyAlignment="1">
      <alignment horizontal="center" vertical="center" wrapText="1"/>
    </xf>
    <xf numFmtId="1" fontId="0" fillId="5" borderId="33" xfId="0" applyNumberFormat="1" applyFont="1" applyFill="1" applyBorder="1" applyAlignment="1">
      <alignment horizontal="center" vertical="center" wrapText="1"/>
    </xf>
    <xf numFmtId="0" fontId="0" fillId="10" borderId="60" xfId="0" applyFill="1" applyBorder="1" applyAlignment="1" applyProtection="1">
      <alignment horizontal="right"/>
      <protection hidden="1"/>
    </xf>
    <xf numFmtId="0" fontId="0" fillId="10" borderId="62" xfId="0" applyFill="1" applyBorder="1" applyAlignment="1" applyProtection="1">
      <alignment horizontal="right"/>
      <protection hidden="1"/>
    </xf>
    <xf numFmtId="0" fontId="0" fillId="10" borderId="27" xfId="0" applyFill="1" applyBorder="1" applyAlignment="1" applyProtection="1">
      <alignment horizontal="right"/>
      <protection hidden="1"/>
    </xf>
    <xf numFmtId="0" fontId="0" fillId="10" borderId="35"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10" borderId="19" xfId="0" applyFill="1" applyBorder="1" applyAlignment="1" applyProtection="1">
      <alignment horizontal="right"/>
      <protection hidden="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4" fillId="5" borderId="38" xfId="0" applyFont="1" applyFill="1" applyBorder="1" applyAlignment="1">
      <alignment horizontal="right" vertical="center" indent="2"/>
    </xf>
    <xf numFmtId="0" fontId="4" fillId="5" borderId="32" xfId="0" applyFont="1" applyFill="1" applyBorder="1" applyAlignment="1">
      <alignment horizontal="right" vertical="center" indent="2"/>
    </xf>
    <xf numFmtId="0" fontId="4" fillId="5" borderId="59" xfId="0" applyFont="1" applyFill="1" applyBorder="1" applyAlignment="1">
      <alignment horizontal="right" vertical="center" indent="2"/>
    </xf>
    <xf numFmtId="0" fontId="2" fillId="9" borderId="38"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38" xfId="0" applyFont="1" applyFill="1" applyBorder="1" applyAlignment="1">
      <alignment horizontal="center" vertical="center"/>
    </xf>
    <xf numFmtId="0" fontId="0" fillId="5" borderId="2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2" fillId="5" borderId="11" xfId="0" applyFont="1" applyFill="1" applyBorder="1" applyAlignment="1">
      <alignment horizontal="right"/>
    </xf>
    <xf numFmtId="0" fontId="0" fillId="5" borderId="14"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33" xfId="0" applyFont="1" applyFill="1" applyBorder="1" applyAlignment="1">
      <alignment horizontal="center" vertical="center"/>
    </xf>
    <xf numFmtId="0" fontId="2" fillId="5" borderId="11" xfId="0" applyFont="1" applyFill="1" applyBorder="1" applyAlignment="1">
      <alignment horizontal="right" wrapText="1"/>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62" xfId="0" applyFont="1" applyFill="1" applyBorder="1" applyAlignment="1">
      <alignment horizontal="left" vertical="center" wrapText="1"/>
    </xf>
    <xf numFmtId="0" fontId="0" fillId="5" borderId="14" xfId="0" applyFont="1"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4" xfId="0"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8" fillId="5" borderId="1" xfId="0" applyFont="1" applyFill="1" applyBorder="1" applyAlignment="1">
      <alignment horizontal="center" vertical="center" wrapText="1"/>
    </xf>
    <xf numFmtId="0" fontId="0" fillId="17" borderId="3" xfId="0" applyFill="1" applyBorder="1" applyAlignment="1">
      <alignment horizontal="center"/>
    </xf>
    <xf numFmtId="0" fontId="38" fillId="5" borderId="14" xfId="0" applyFont="1" applyFill="1" applyBorder="1" applyAlignment="1">
      <alignment horizontal="center" vertical="center" wrapText="1"/>
    </xf>
    <xf numFmtId="0" fontId="38" fillId="5" borderId="33"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9" fillId="3" borderId="2" xfId="0" applyFont="1" applyFill="1" applyBorder="1" applyAlignment="1" applyProtection="1">
      <alignment horizontal="center" vertical="center" wrapText="1"/>
      <protection/>
    </xf>
    <xf numFmtId="0" fontId="39" fillId="3" borderId="3" xfId="0" applyFont="1" applyFill="1" applyBorder="1" applyAlignment="1" applyProtection="1">
      <alignment horizontal="center" vertical="center" wrapText="1"/>
      <protection/>
    </xf>
    <xf numFmtId="0" fontId="39" fillId="3" borderId="9" xfId="0" applyFont="1" applyFill="1"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2" xfId="0" applyBorder="1" applyAlignment="1" applyProtection="1">
      <alignment horizontal="left" vertical="top" wrapText="1" indent="1"/>
      <protection/>
    </xf>
    <xf numFmtId="0" fontId="0" fillId="0" borderId="3" xfId="0" applyBorder="1" applyAlignment="1" applyProtection="1">
      <alignment horizontal="left" vertical="top" wrapText="1" indent="1"/>
      <protection/>
    </xf>
    <xf numFmtId="0" fontId="0" fillId="0" borderId="9" xfId="0" applyBorder="1" applyAlignment="1" applyProtection="1">
      <alignment horizontal="left" vertical="top" wrapText="1" indent="1"/>
      <protection/>
    </xf>
    <xf numFmtId="0" fontId="0" fillId="20" borderId="14" xfId="0" applyFont="1" applyFill="1" applyBorder="1" applyAlignment="1">
      <alignment horizontal="center" vertical="center" wrapText="1"/>
    </xf>
    <xf numFmtId="0" fontId="0" fillId="20" borderId="58" xfId="0" applyFont="1" applyFill="1" applyBorder="1" applyAlignment="1">
      <alignment horizontal="center" vertical="center" wrapText="1"/>
    </xf>
    <xf numFmtId="0" fontId="0" fillId="20" borderId="33" xfId="0" applyFont="1" applyFill="1" applyBorder="1" applyAlignment="1">
      <alignment horizontal="center" vertical="center" wrapText="1"/>
    </xf>
    <xf numFmtId="0" fontId="0" fillId="0" borderId="58" xfId="0" applyBorder="1"/>
    <xf numFmtId="0" fontId="0" fillId="0" borderId="33" xfId="0" applyBorder="1"/>
    <xf numFmtId="0" fontId="0" fillId="0" borderId="58" xfId="0" applyBorder="1" applyAlignment="1">
      <alignment horizontal="center"/>
    </xf>
    <xf numFmtId="0" fontId="0" fillId="0" borderId="33"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0" borderId="14" xfId="0" applyFill="1" applyBorder="1" applyAlignment="1" applyProtection="1">
      <alignment horizontal="center" vertical="center" wrapText="1"/>
      <protection locked="0"/>
    </xf>
    <xf numFmtId="0" fontId="0" fillId="20" borderId="58" xfId="0" applyFill="1" applyBorder="1" applyAlignment="1" applyProtection="1">
      <alignment horizontal="center" vertical="center" wrapText="1"/>
      <protection locked="0"/>
    </xf>
    <xf numFmtId="0" fontId="0" fillId="20" borderId="33" xfId="0" applyFill="1" applyBorder="1" applyAlignment="1" applyProtection="1">
      <alignment horizontal="center" vertical="center" wrapText="1"/>
      <protection locked="0"/>
    </xf>
  </cellXfs>
  <cellStyles count="10">
    <cellStyle name="Normal" xfId="0" builtinId="0"/>
    <cellStyle name="Percent" xfId="15" builtinId="5"/>
    <cellStyle name="Currency" xfId="16" builtinId="4"/>
    <cellStyle name="Currency [0]" xfId="17" builtinId="7"/>
    <cellStyle name="Comma" xfId="18" builtinId="3"/>
    <cellStyle name="Comma [0]" xfId="19" builtinId="6"/>
    <cellStyle name="Hyperlink" xfId="20" builtinId="8"/>
    <cellStyle name="Hyperlink 2" xfId="21"/>
    <cellStyle name="Normal 2 4" xfId="22"/>
    <cellStyle name="Normal 2" xfId="23"/>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9" Type="http://schemas.openxmlformats.org/officeDocument/2006/relationships/worksheet" Target="worksheets/sheet27.xml" /><Relationship Id="rId13" Type="http://schemas.openxmlformats.org/officeDocument/2006/relationships/worksheet" Target="worksheets/sheet11.xml" /><Relationship Id="rId56" Type="http://schemas.openxmlformats.org/officeDocument/2006/relationships/worksheet" Target="worksheets/sheet54.xml" /><Relationship Id="rId49" Type="http://schemas.openxmlformats.org/officeDocument/2006/relationships/worksheet" Target="worksheets/sheet47.xml" /><Relationship Id="rId52" Type="http://schemas.openxmlformats.org/officeDocument/2006/relationships/worksheet" Target="worksheets/sheet50.xml" /><Relationship Id="rId17" Type="http://schemas.openxmlformats.org/officeDocument/2006/relationships/worksheet" Target="worksheets/sheet15.xml" /><Relationship Id="rId39" Type="http://schemas.openxmlformats.org/officeDocument/2006/relationships/worksheet" Target="worksheets/sheet37.xml" /><Relationship Id="rId35" Type="http://schemas.openxmlformats.org/officeDocument/2006/relationships/worksheet" Target="worksheets/sheet33.xml" /><Relationship Id="rId59" Type="http://schemas.openxmlformats.org/officeDocument/2006/relationships/worksheet" Target="worksheets/sheet57.xml" /><Relationship Id="rId53" Type="http://schemas.openxmlformats.org/officeDocument/2006/relationships/worksheet" Target="worksheets/sheet51.xml" /><Relationship Id="rId12" Type="http://schemas.openxmlformats.org/officeDocument/2006/relationships/worksheet" Target="worksheets/sheet10.xml" /><Relationship Id="rId32" Type="http://schemas.openxmlformats.org/officeDocument/2006/relationships/worksheet" Target="worksheets/sheet30.xml" /><Relationship Id="rId42" Type="http://schemas.openxmlformats.org/officeDocument/2006/relationships/worksheet" Target="worksheets/sheet40.xml" /><Relationship Id="rId2" Type="http://schemas.openxmlformats.org/officeDocument/2006/relationships/styles" Target="styles.xml" /><Relationship Id="rId9" Type="http://schemas.openxmlformats.org/officeDocument/2006/relationships/worksheet" Target="worksheets/sheet7.xml" /><Relationship Id="rId44" Type="http://schemas.openxmlformats.org/officeDocument/2006/relationships/worksheet" Target="worksheets/sheet42.xml" /><Relationship Id="rId21" Type="http://schemas.openxmlformats.org/officeDocument/2006/relationships/worksheet" Target="worksheets/sheet19.xml" /><Relationship Id="rId60" Type="http://schemas.openxmlformats.org/officeDocument/2006/relationships/worksheet" Target="worksheets/sheet58.xml" /><Relationship Id="rId1" Type="http://schemas.openxmlformats.org/officeDocument/2006/relationships/theme" Target="theme/theme1.xml" /><Relationship Id="rId24" Type="http://schemas.openxmlformats.org/officeDocument/2006/relationships/worksheet" Target="worksheets/sheet22.xml" /><Relationship Id="rId16" Type="http://schemas.openxmlformats.org/officeDocument/2006/relationships/worksheet" Target="worksheets/sheet14.xml" /><Relationship Id="rId14" Type="http://schemas.openxmlformats.org/officeDocument/2006/relationships/worksheet" Target="worksheets/sheet12.xml" /><Relationship Id="rId40" Type="http://schemas.openxmlformats.org/officeDocument/2006/relationships/worksheet" Target="worksheets/sheet38.xml" /><Relationship Id="rId46" Type="http://schemas.openxmlformats.org/officeDocument/2006/relationships/worksheet" Target="worksheets/sheet44.xml" /><Relationship Id="rId15" Type="http://schemas.openxmlformats.org/officeDocument/2006/relationships/worksheet" Target="worksheets/sheet13.xml" /><Relationship Id="rId28" Type="http://schemas.openxmlformats.org/officeDocument/2006/relationships/worksheet" Target="worksheets/sheet26.xml" /><Relationship Id="rId8" Type="http://schemas.openxmlformats.org/officeDocument/2006/relationships/worksheet" Target="worksheets/sheet6.xml" /><Relationship Id="rId19" Type="http://schemas.openxmlformats.org/officeDocument/2006/relationships/worksheet" Target="worksheets/sheet17.xml" /><Relationship Id="rId7" Type="http://schemas.openxmlformats.org/officeDocument/2006/relationships/worksheet" Target="worksheets/sheet5.xml" /><Relationship Id="rId61" Type="http://schemas.openxmlformats.org/officeDocument/2006/relationships/sharedStrings" Target="sharedStrings.xml" /><Relationship Id="rId5" Type="http://schemas.openxmlformats.org/officeDocument/2006/relationships/worksheet" Target="worksheets/sheet3.xml" /><Relationship Id="rId11" Type="http://schemas.openxmlformats.org/officeDocument/2006/relationships/worksheet" Target="worksheets/sheet9.xml" /><Relationship Id="rId58" Type="http://schemas.openxmlformats.org/officeDocument/2006/relationships/worksheet" Target="worksheets/sheet56.xml" /><Relationship Id="rId62" Type="http://schemas.openxmlformats.org/officeDocument/2006/relationships/calcChain" Target="calcChain.xml" /><Relationship Id="rId26" Type="http://schemas.openxmlformats.org/officeDocument/2006/relationships/worksheet" Target="worksheets/sheet24.xml" /><Relationship Id="rId43" Type="http://schemas.openxmlformats.org/officeDocument/2006/relationships/worksheet" Target="worksheets/sheet41.xml" /><Relationship Id="rId25" Type="http://schemas.openxmlformats.org/officeDocument/2006/relationships/worksheet" Target="worksheets/sheet23.xml" /><Relationship Id="rId4" Type="http://schemas.openxmlformats.org/officeDocument/2006/relationships/worksheet" Target="worksheets/sheet2.xml" /><Relationship Id="rId57" Type="http://schemas.openxmlformats.org/officeDocument/2006/relationships/worksheet" Target="worksheets/sheet55.xml" /><Relationship Id="rId55" Type="http://schemas.openxmlformats.org/officeDocument/2006/relationships/worksheet" Target="worksheets/sheet53.xml" /><Relationship Id="rId6" Type="http://schemas.openxmlformats.org/officeDocument/2006/relationships/worksheet" Target="worksheets/sheet4.xml" /><Relationship Id="rId3" Type="http://schemas.openxmlformats.org/officeDocument/2006/relationships/worksheet" Target="worksheets/sheet1.xml" /><Relationship Id="rId20" Type="http://schemas.openxmlformats.org/officeDocument/2006/relationships/worksheet" Target="worksheets/sheet18.xml" /><Relationship Id="rId33" Type="http://schemas.openxmlformats.org/officeDocument/2006/relationships/worksheet" Target="worksheets/sheet31.xml" /><Relationship Id="rId30" Type="http://schemas.openxmlformats.org/officeDocument/2006/relationships/worksheet" Target="worksheets/sheet28.xml" /><Relationship Id="rId48" Type="http://schemas.openxmlformats.org/officeDocument/2006/relationships/worksheet" Target="worksheets/sheet46.xml" /><Relationship Id="rId50" Type="http://schemas.openxmlformats.org/officeDocument/2006/relationships/worksheet" Target="worksheets/sheet48.xml" /><Relationship Id="rId54" Type="http://schemas.openxmlformats.org/officeDocument/2006/relationships/worksheet" Target="worksheets/sheet52.xml" /><Relationship Id="rId36" Type="http://schemas.openxmlformats.org/officeDocument/2006/relationships/worksheet" Target="worksheets/sheet34.xml" /><Relationship Id="rId51" Type="http://schemas.openxmlformats.org/officeDocument/2006/relationships/worksheet" Target="worksheets/sheet49.xml" /><Relationship Id="rId31" Type="http://schemas.openxmlformats.org/officeDocument/2006/relationships/worksheet" Target="worksheets/sheet29.xml" /><Relationship Id="rId23" Type="http://schemas.openxmlformats.org/officeDocument/2006/relationships/worksheet" Target="worksheets/sheet21.xml" /><Relationship Id="rId45" Type="http://schemas.openxmlformats.org/officeDocument/2006/relationships/worksheet" Target="worksheets/sheet43.xml" /><Relationship Id="rId18" Type="http://schemas.openxmlformats.org/officeDocument/2006/relationships/worksheet" Target="worksheets/sheet16.xml" /><Relationship Id="rId22" Type="http://schemas.openxmlformats.org/officeDocument/2006/relationships/worksheet" Target="worksheets/sheet20.xml" /><Relationship Id="rId47" Type="http://schemas.openxmlformats.org/officeDocument/2006/relationships/worksheet" Target="worksheets/sheet45.xml" /><Relationship Id="rId27" Type="http://schemas.openxmlformats.org/officeDocument/2006/relationships/worksheet" Target="worksheets/sheet25.xml" /><Relationship Id="rId37" Type="http://schemas.openxmlformats.org/officeDocument/2006/relationships/worksheet" Target="worksheets/sheet35.xml" /><Relationship Id="rId34" Type="http://schemas.openxmlformats.org/officeDocument/2006/relationships/worksheet" Target="worksheets/sheet32.xml" /><Relationship Id="rId38" Type="http://schemas.openxmlformats.org/officeDocument/2006/relationships/worksheet" Target="worksheets/sheet36.xml" /><Relationship Id="rId10" Type="http://schemas.openxmlformats.org/officeDocument/2006/relationships/worksheet" Target="worksheets/sheet8.xml" /><Relationship Id="rId41" Type="http://schemas.openxmlformats.org/officeDocument/2006/relationships/worksheet" Target="worksheets/sheet39.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r:embed="rId1"/>
        <a:stretch>
          <a:fillRect/>
        </a:stretch>
      </xdr:blipFill>
      <xdr:spPr>
        <a:xfrm>
          <a:off x="6400800" y="0"/>
          <a:ext cx="1847850" cy="1009650"/>
        </a:xfrm>
        <a:prstGeom prst="rec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116417</xdr:colOff>
      <xdr:row>13</xdr:row>
      <xdr:rowOff>59262</xdr:rowOff>
    </xdr:from>
    <xdr:to>
      <xdr:col>4</xdr:col>
      <xdr:colOff>736623</xdr:colOff>
      <xdr:row>13</xdr:row>
      <xdr:rowOff>260345</xdr:rowOff>
    </xdr:to>
    <xdr:sp macro="[0]!Add_Rows" fLocksText="0">
      <xdr:nvSpPr>
        <xdr:cNvPr id="6" name="Rounded Rectangle 5">
          <a:extLst>
            <a:ext uri="{FF2B5EF4-FFF2-40B4-BE49-F238E27FC236}">
              <a16:creationId xmlns:a16="http://schemas.microsoft.com/office/drawing/2014/main" id="{00000000-0008-0000-0900-000006000000}"/>
            </a:ext>
          </a:extLst>
        </xdr:cNvPr>
        <xdr:cNvSpPr/>
      </xdr:nvSpPr>
      <xdr:spPr>
        <a:xfrm>
          <a:off x="914400" y="2514600"/>
          <a:ext cx="619125" cy="2000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fLocksText="0">
      <xdr:nvSpPr>
        <xdr:cNvPr id="7" name="Rounded Rectangle 6">
          <a:extLst>
            <a:ext uri="{FF2B5EF4-FFF2-40B4-BE49-F238E27FC236}">
              <a16:creationId xmlns:a16="http://schemas.microsoft.com/office/drawing/2014/main" id="{00000000-0008-0000-0900-000007000000}"/>
            </a:ext>
          </a:extLst>
        </xdr:cNvPr>
        <xdr:cNvSpPr/>
      </xdr:nvSpPr>
      <xdr:spPr>
        <a:xfrm>
          <a:off x="1657350" y="2524125"/>
          <a:ext cx="619125" cy="2000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fLocksText="0">
      <xdr:nvSpPr>
        <xdr:cNvPr id="8" name="Rounded Rectangle 7">
          <a:extLst>
            <a:ext uri="{FF2B5EF4-FFF2-40B4-BE49-F238E27FC236}">
              <a16:creationId xmlns:a16="http://schemas.microsoft.com/office/drawing/2014/main" id="{00000000-0008-0000-0900-000008000000}"/>
            </a:ext>
          </a:extLst>
        </xdr:cNvPr>
        <xdr:cNvSpPr/>
      </xdr:nvSpPr>
      <xdr:spPr>
        <a:xfrm>
          <a:off x="981075" y="95250"/>
          <a:ext cx="819150" cy="219075"/>
        </a:xfrm>
        <a:prstGeom prst="roundRect"/>
        <a:solidFill>
          <a:srgbClr val="5B9BD5"/>
        </a:solidFill>
        <a:ln>
          <a:solidFill>
            <a:srgbClr val="5B9BD5"/>
          </a:solidFill>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fLocksText="0">
      <xdr:nvSpPr>
        <xdr:cNvPr id="9" name="Rounded Rectangle 8">
          <a:extLst>
            <a:ext uri="{FF2B5EF4-FFF2-40B4-BE49-F238E27FC236}">
              <a16:creationId xmlns:a16="http://schemas.microsoft.com/office/drawing/2014/main" id="{00000000-0008-0000-0900-000009000000}"/>
            </a:ext>
          </a:extLst>
        </xdr:cNvPr>
        <xdr:cNvSpPr/>
      </xdr:nvSpPr>
      <xdr:spPr>
        <a:xfrm>
          <a:off x="1924050" y="95250"/>
          <a:ext cx="819150" cy="219075"/>
        </a:xfrm>
        <a:prstGeom prst="roundRect"/>
        <a:solidFill>
          <a:srgbClr val="5B9BD5"/>
        </a:solidFill>
        <a:ln>
          <a:solidFill>
            <a:srgbClr val="5B9BD5"/>
          </a:solidFill>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0a00-000002000000}"/>
            </a:ext>
          </a:extLst>
        </xdr:cNvPr>
        <xdr:cNvSpPr/>
      </xdr:nvSpPr>
      <xdr:spPr>
        <a:xfrm>
          <a:off x="647700" y="2819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0a00-000003000000}"/>
            </a:ext>
          </a:extLst>
        </xdr:cNvPr>
        <xdr:cNvSpPr/>
      </xdr:nvSpPr>
      <xdr:spPr>
        <a:xfrm>
          <a:off x="1333500" y="2819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fLocksText="0">
      <xdr:nvSpPr>
        <xdr:cNvPr id="4" name="Rounded Rectangle 3">
          <a:extLst>
            <a:ext uri="{FF2B5EF4-FFF2-40B4-BE49-F238E27FC236}">
              <a16:creationId xmlns:a16="http://schemas.microsoft.com/office/drawing/2014/main" id="{00000000-0008-0000-0a00-000004000000}"/>
            </a:ext>
          </a:extLst>
        </xdr:cNvPr>
        <xdr:cNvSpPr/>
      </xdr:nvSpPr>
      <xdr:spPr>
        <a:xfrm>
          <a:off x="6381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fLocksText="0">
      <xdr:nvSpPr>
        <xdr:cNvPr id="5" name="Rounded Rectangle 4">
          <a:extLst>
            <a:ext uri="{FF2B5EF4-FFF2-40B4-BE49-F238E27FC236}">
              <a16:creationId xmlns:a16="http://schemas.microsoft.com/office/drawing/2014/main" id="{00000000-0008-0000-0a00-000005000000}"/>
            </a:ext>
          </a:extLst>
        </xdr:cNvPr>
        <xdr:cNvSpPr/>
      </xdr:nvSpPr>
      <xdr:spPr>
        <a:xfrm>
          <a:off x="14763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47624</xdr:colOff>
      <xdr:row>13</xdr:row>
      <xdr:rowOff>57150</xdr:rowOff>
    </xdr:from>
    <xdr:to>
      <xdr:col>5</xdr:col>
      <xdr:colOff>659624</xdr:colOff>
      <xdr:row>13</xdr:row>
      <xdr:rowOff>265950</xdr:rowOff>
    </xdr:to>
    <xdr:sp macro="[0]!Add_Rows" fLocksText="0">
      <xdr:nvSpPr>
        <xdr:cNvPr id="2" name="Rounded Rectangle 1">
          <a:extLst>
            <a:ext uri="{FF2B5EF4-FFF2-40B4-BE49-F238E27FC236}">
              <a16:creationId xmlns:a16="http://schemas.microsoft.com/office/drawing/2014/main" id="{00000000-0008-0000-0b00-000002000000}"/>
            </a:ext>
          </a:extLst>
        </xdr:cNvPr>
        <xdr:cNvSpPr/>
      </xdr:nvSpPr>
      <xdr:spPr>
        <a:xfrm>
          <a:off x="657225" y="26670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fLocksText="0">
      <xdr:nvSpPr>
        <xdr:cNvPr id="3" name="Rounded Rectangle 2">
          <a:extLst>
            <a:ext uri="{FF2B5EF4-FFF2-40B4-BE49-F238E27FC236}">
              <a16:creationId xmlns:a16="http://schemas.microsoft.com/office/drawing/2014/main" id="{00000000-0008-0000-0b00-000003000000}"/>
            </a:ext>
          </a:extLst>
        </xdr:cNvPr>
        <xdr:cNvSpPr/>
      </xdr:nvSpPr>
      <xdr:spPr>
        <a:xfrm>
          <a:off x="1343025" y="26670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fLocksText="0">
      <xdr:nvSpPr>
        <xdr:cNvPr id="4" name="Rounded Rectangle 3">
          <a:extLst>
            <a:ext uri="{FF2B5EF4-FFF2-40B4-BE49-F238E27FC236}">
              <a16:creationId xmlns:a16="http://schemas.microsoft.com/office/drawing/2014/main" id="{00000000-0008-0000-0b00-000004000000}"/>
            </a:ext>
          </a:extLst>
        </xdr:cNvPr>
        <xdr:cNvSpPr/>
      </xdr:nvSpPr>
      <xdr:spPr>
        <a:xfrm>
          <a:off x="6381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fLocksText="0">
      <xdr:nvSpPr>
        <xdr:cNvPr id="5" name="Rounded Rectangle 4">
          <a:extLst>
            <a:ext uri="{FF2B5EF4-FFF2-40B4-BE49-F238E27FC236}">
              <a16:creationId xmlns:a16="http://schemas.microsoft.com/office/drawing/2014/main" id="{00000000-0008-0000-0b00-000005000000}"/>
            </a:ext>
          </a:extLst>
        </xdr:cNvPr>
        <xdr:cNvSpPr/>
      </xdr:nvSpPr>
      <xdr:spPr>
        <a:xfrm>
          <a:off x="149542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0c00-000002000000}"/>
            </a:ext>
          </a:extLst>
        </xdr:cNvPr>
        <xdr:cNvSpPr/>
      </xdr:nvSpPr>
      <xdr:spPr>
        <a:xfrm>
          <a:off x="638175"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fLocksText="0">
      <xdr:nvSpPr>
        <xdr:cNvPr id="3" name="Rounded Rectangle 2">
          <a:extLst>
            <a:ext uri="{FF2B5EF4-FFF2-40B4-BE49-F238E27FC236}">
              <a16:creationId xmlns:a16="http://schemas.microsoft.com/office/drawing/2014/main" id="{00000000-0008-0000-0c00-000003000000}"/>
            </a:ext>
          </a:extLst>
        </xdr:cNvPr>
        <xdr:cNvSpPr/>
      </xdr:nvSpPr>
      <xdr:spPr>
        <a:xfrm>
          <a:off x="1352550"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fLocksText="0">
      <xdr:nvSpPr>
        <xdr:cNvPr id="4" name="Rounded Rectangle 3">
          <a:extLst>
            <a:ext uri="{FF2B5EF4-FFF2-40B4-BE49-F238E27FC236}">
              <a16:creationId xmlns:a16="http://schemas.microsoft.com/office/drawing/2014/main" id="{00000000-0008-0000-0c00-000004000000}"/>
            </a:ext>
          </a:extLst>
        </xdr:cNvPr>
        <xdr:cNvSpPr/>
      </xdr:nvSpPr>
      <xdr:spPr>
        <a:xfrm>
          <a:off x="638175" y="2857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fLocksText="0">
      <xdr:nvSpPr>
        <xdr:cNvPr id="5" name="Rounded Rectangle 4">
          <a:extLst>
            <a:ext uri="{FF2B5EF4-FFF2-40B4-BE49-F238E27FC236}">
              <a16:creationId xmlns:a16="http://schemas.microsoft.com/office/drawing/2014/main" id="{00000000-0008-0000-0c00-000005000000}"/>
            </a:ext>
          </a:extLst>
        </xdr:cNvPr>
        <xdr:cNvSpPr/>
      </xdr:nvSpPr>
      <xdr:spPr>
        <a:xfrm>
          <a:off x="149542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265950</xdr:rowOff>
    </xdr:to>
    <xdr:sp macro="[0]!Add_Rows" fLocksText="0">
      <xdr:nvSpPr>
        <xdr:cNvPr id="2" name="Rounded Rectangle 1">
          <a:extLst>
            <a:ext uri="{FF2B5EF4-FFF2-40B4-BE49-F238E27FC236}">
              <a16:creationId xmlns:a16="http://schemas.microsoft.com/office/drawing/2014/main" id="{00000000-0008-0000-0d00-000002000000}"/>
            </a:ext>
          </a:extLst>
        </xdr:cNvPr>
        <xdr:cNvSpPr/>
      </xdr:nvSpPr>
      <xdr:spPr>
        <a:xfrm>
          <a:off x="628650"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0d00-000003000000}"/>
            </a:ext>
          </a:extLst>
        </xdr:cNvPr>
        <xdr:cNvSpPr/>
      </xdr:nvSpPr>
      <xdr:spPr>
        <a:xfrm>
          <a:off x="1323975"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fLocksText="0">
      <xdr:nvSpPr>
        <xdr:cNvPr id="4" name="Rounded Rectangle 3">
          <a:extLst>
            <a:ext uri="{FF2B5EF4-FFF2-40B4-BE49-F238E27FC236}">
              <a16:creationId xmlns:a16="http://schemas.microsoft.com/office/drawing/2014/main" id="{00000000-0008-0000-0d00-000004000000}"/>
            </a:ext>
          </a:extLst>
        </xdr:cNvPr>
        <xdr:cNvSpPr/>
      </xdr:nvSpPr>
      <xdr:spPr>
        <a:xfrm>
          <a:off x="638175" y="2857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fLocksText="0">
      <xdr:nvSpPr>
        <xdr:cNvPr id="5" name="Rounded Rectangle 4">
          <a:extLst>
            <a:ext uri="{FF2B5EF4-FFF2-40B4-BE49-F238E27FC236}">
              <a16:creationId xmlns:a16="http://schemas.microsoft.com/office/drawing/2014/main" id="{00000000-0008-0000-0d00-000005000000}"/>
            </a:ext>
          </a:extLst>
        </xdr:cNvPr>
        <xdr:cNvSpPr/>
      </xdr:nvSpPr>
      <xdr:spPr>
        <a:xfrm>
          <a:off x="1485900"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282579</xdr:colOff>
      <xdr:row>13</xdr:row>
      <xdr:rowOff>57150</xdr:rowOff>
    </xdr:from>
    <xdr:to>
      <xdr:col>4</xdr:col>
      <xdr:colOff>894579</xdr:colOff>
      <xdr:row>13</xdr:row>
      <xdr:rowOff>264214</xdr:rowOff>
    </xdr:to>
    <xdr:sp macro="[0]!Add_Rows" fLocksText="0">
      <xdr:nvSpPr>
        <xdr:cNvPr id="2" name="Rounded Rectangle 1">
          <a:extLst>
            <a:ext uri="{FF2B5EF4-FFF2-40B4-BE49-F238E27FC236}">
              <a16:creationId xmlns:a16="http://schemas.microsoft.com/office/drawing/2014/main" id="{00000000-0008-0000-0e00-000002000000}"/>
            </a:ext>
          </a:extLst>
        </xdr:cNvPr>
        <xdr:cNvSpPr/>
      </xdr:nvSpPr>
      <xdr:spPr>
        <a:xfrm>
          <a:off x="1114425" y="26289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fLocksText="0">
      <xdr:nvSpPr>
        <xdr:cNvPr id="3" name="Rounded Rectangle 2">
          <a:extLst>
            <a:ext uri="{FF2B5EF4-FFF2-40B4-BE49-F238E27FC236}">
              <a16:creationId xmlns:a16="http://schemas.microsoft.com/office/drawing/2014/main" id="{00000000-0008-0000-0e00-000003000000}"/>
            </a:ext>
          </a:extLst>
        </xdr:cNvPr>
        <xdr:cNvSpPr/>
      </xdr:nvSpPr>
      <xdr:spPr>
        <a:xfrm>
          <a:off x="1828800" y="26289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fLocksText="0">
      <xdr:nvSpPr>
        <xdr:cNvPr id="4" name="Rounded Rectangle 3">
          <a:extLst>
            <a:ext uri="{FF2B5EF4-FFF2-40B4-BE49-F238E27FC236}">
              <a16:creationId xmlns:a16="http://schemas.microsoft.com/office/drawing/2014/main" id="{00000000-0008-0000-0e00-000004000000}"/>
            </a:ext>
          </a:extLst>
        </xdr:cNvPr>
        <xdr:cNvSpPr/>
      </xdr:nvSpPr>
      <xdr:spPr>
        <a:xfrm>
          <a:off x="1019175" y="76200"/>
          <a:ext cx="752475" cy="2667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fLocksText="0">
      <xdr:nvSpPr>
        <xdr:cNvPr id="5" name="Rounded Rectangle 4">
          <a:extLst>
            <a:ext uri="{FF2B5EF4-FFF2-40B4-BE49-F238E27FC236}">
              <a16:creationId xmlns:a16="http://schemas.microsoft.com/office/drawing/2014/main" id="{00000000-0008-0000-0e00-000005000000}"/>
            </a:ext>
          </a:extLst>
        </xdr:cNvPr>
        <xdr:cNvSpPr/>
      </xdr:nvSpPr>
      <xdr:spPr>
        <a:xfrm>
          <a:off x="1866900" y="76200"/>
          <a:ext cx="752475" cy="2667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47624</xdr:colOff>
      <xdr:row>13</xdr:row>
      <xdr:rowOff>57150</xdr:rowOff>
    </xdr:from>
    <xdr:to>
      <xdr:col>5</xdr:col>
      <xdr:colOff>659624</xdr:colOff>
      <xdr:row>13</xdr:row>
      <xdr:rowOff>264214</xdr:rowOff>
    </xdr:to>
    <xdr:sp macro="[0]!Add_Rows" fLocksText="0">
      <xdr:nvSpPr>
        <xdr:cNvPr id="2" name="Rounded Rectangle 1">
          <a:extLst>
            <a:ext uri="{FF2B5EF4-FFF2-40B4-BE49-F238E27FC236}">
              <a16:creationId xmlns:a16="http://schemas.microsoft.com/office/drawing/2014/main" id="{00000000-0008-0000-0f00-000002000000}"/>
            </a:ext>
          </a:extLst>
        </xdr:cNvPr>
        <xdr:cNvSpPr/>
      </xdr:nvSpPr>
      <xdr:spPr>
        <a:xfrm>
          <a:off x="10287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fLocksText="0">
      <xdr:nvSpPr>
        <xdr:cNvPr id="3" name="Rounded Rectangle 2">
          <a:extLst>
            <a:ext uri="{FF2B5EF4-FFF2-40B4-BE49-F238E27FC236}">
              <a16:creationId xmlns:a16="http://schemas.microsoft.com/office/drawing/2014/main" id="{00000000-0008-0000-0f00-000003000000}"/>
            </a:ext>
          </a:extLst>
        </xdr:cNvPr>
        <xdr:cNvSpPr/>
      </xdr:nvSpPr>
      <xdr:spPr>
        <a:xfrm>
          <a:off x="17335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fLocksText="0">
      <xdr:nvSpPr>
        <xdr:cNvPr id="4" name="Rounded Rectangle 3">
          <a:extLst>
            <a:ext uri="{FF2B5EF4-FFF2-40B4-BE49-F238E27FC236}">
              <a16:creationId xmlns:a16="http://schemas.microsoft.com/office/drawing/2014/main" id="{00000000-0008-0000-0f00-000004000000}"/>
            </a:ext>
          </a:extLst>
        </xdr:cNvPr>
        <xdr:cNvSpPr/>
      </xdr:nvSpPr>
      <xdr:spPr>
        <a:xfrm>
          <a:off x="10096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0f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1000-000002000000}"/>
            </a:ext>
          </a:extLst>
        </xdr:cNvPr>
        <xdr:cNvSpPr/>
      </xdr:nvSpPr>
      <xdr:spPr>
        <a:xfrm>
          <a:off x="1019175" y="2438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000-000003000000}"/>
            </a:ext>
          </a:extLst>
        </xdr:cNvPr>
        <xdr:cNvSpPr/>
      </xdr:nvSpPr>
      <xdr:spPr>
        <a:xfrm>
          <a:off x="1685925" y="2438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fLocksText="0">
      <xdr:nvSpPr>
        <xdr:cNvPr id="4" name="Rounded Rectangle 3">
          <a:extLst>
            <a:ext uri="{FF2B5EF4-FFF2-40B4-BE49-F238E27FC236}">
              <a16:creationId xmlns:a16="http://schemas.microsoft.com/office/drawing/2014/main" id="{00000000-0008-0000-1000-000004000000}"/>
            </a:ext>
          </a:extLst>
        </xdr:cNvPr>
        <xdr:cNvSpPr/>
      </xdr:nvSpPr>
      <xdr:spPr>
        <a:xfrm>
          <a:off x="990600" y="95250"/>
          <a:ext cx="752475" cy="238125"/>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000-000005000000}"/>
            </a:ext>
          </a:extLst>
        </xdr:cNvPr>
        <xdr:cNvSpPr/>
      </xdr:nvSpPr>
      <xdr:spPr>
        <a:xfrm>
          <a:off x="183832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1100-000002000000}"/>
            </a:ext>
          </a:extLst>
        </xdr:cNvPr>
        <xdr:cNvSpPr/>
      </xdr:nvSpPr>
      <xdr:spPr>
        <a:xfrm>
          <a:off x="10096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1100-000003000000}"/>
            </a:ext>
          </a:extLst>
        </xdr:cNvPr>
        <xdr:cNvSpPr/>
      </xdr:nvSpPr>
      <xdr:spPr>
        <a:xfrm>
          <a:off x="17049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fLocksText="0">
      <xdr:nvSpPr>
        <xdr:cNvPr id="4" name="Rounded Rectangle 3">
          <a:extLst>
            <a:ext uri="{FF2B5EF4-FFF2-40B4-BE49-F238E27FC236}">
              <a16:creationId xmlns:a16="http://schemas.microsoft.com/office/drawing/2014/main" id="{00000000-0008-0000-1100-000004000000}"/>
            </a:ext>
          </a:extLst>
        </xdr:cNvPr>
        <xdr:cNvSpPr/>
      </xdr:nvSpPr>
      <xdr:spPr>
        <a:xfrm>
          <a:off x="100012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100-000005000000}"/>
            </a:ext>
          </a:extLst>
        </xdr:cNvPr>
        <xdr:cNvSpPr/>
      </xdr:nvSpPr>
      <xdr:spPr>
        <a:xfrm>
          <a:off x="18573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4" name="Rounded Rectangle 3">
          <a:extLst>
            <a:ext uri="{FF2B5EF4-FFF2-40B4-BE49-F238E27FC236}">
              <a16:creationId xmlns:a16="http://schemas.microsoft.com/office/drawing/2014/main" id="{00000000-0008-0000-1200-000004000000}"/>
            </a:ext>
          </a:extLst>
        </xdr:cNvPr>
        <xdr:cNvSpPr/>
      </xdr:nvSpPr>
      <xdr:spPr>
        <a:xfrm>
          <a:off x="10191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fLocksText="0">
      <xdr:nvSpPr>
        <xdr:cNvPr id="5" name="Rounded Rectangle 4">
          <a:extLst>
            <a:ext uri="{FF2B5EF4-FFF2-40B4-BE49-F238E27FC236}">
              <a16:creationId xmlns:a16="http://schemas.microsoft.com/office/drawing/2014/main" id="{00000000-0008-0000-1200-000005000000}"/>
            </a:ext>
          </a:extLst>
        </xdr:cNvPr>
        <xdr:cNvSpPr/>
      </xdr:nvSpPr>
      <xdr:spPr>
        <a:xfrm>
          <a:off x="17145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fLocksText="0">
      <xdr:nvSpPr>
        <xdr:cNvPr id="6" name="Rounded Rectangle 5">
          <a:extLst>
            <a:ext uri="{FF2B5EF4-FFF2-40B4-BE49-F238E27FC236}">
              <a16:creationId xmlns:a16="http://schemas.microsoft.com/office/drawing/2014/main" id="{00000000-0008-0000-1200-000006000000}"/>
            </a:ext>
          </a:extLst>
        </xdr:cNvPr>
        <xdr:cNvSpPr/>
      </xdr:nvSpPr>
      <xdr:spPr>
        <a:xfrm>
          <a:off x="10096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fLocksText="0">
      <xdr:nvSpPr>
        <xdr:cNvPr id="7" name="Rounded Rectangle 6">
          <a:extLst>
            <a:ext uri="{FF2B5EF4-FFF2-40B4-BE49-F238E27FC236}">
              <a16:creationId xmlns:a16="http://schemas.microsoft.com/office/drawing/2014/main" id="{00000000-0008-0000-1200-000007000000}"/>
            </a:ext>
          </a:extLst>
        </xdr:cNvPr>
        <xdr:cNvSpPr/>
      </xdr:nvSpPr>
      <xdr:spPr>
        <a:xfrm>
          <a:off x="18669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132804</xdr:colOff>
      <xdr:row>3</xdr:row>
      <xdr:rowOff>119900</xdr:rowOff>
    </xdr:from>
    <xdr:to>
      <xdr:col>4</xdr:col>
      <xdr:colOff>888804</xdr:colOff>
      <xdr:row>3</xdr:row>
      <xdr:rowOff>348500</xdr:rowOff>
    </xdr:to>
    <xdr:sp macro="[0]!home" fLocksText="0">
      <xdr:nvSpPr>
        <xdr:cNvPr id="2" name="Rounded Rectangle 1">
          <a:extLst>
            <a:ext uri="{FF2B5EF4-FFF2-40B4-BE49-F238E27FC236}">
              <a16:creationId xmlns:a16="http://schemas.microsoft.com/office/drawing/2014/main" id="{00000000-0008-0000-0100-000002000000}"/>
            </a:ext>
          </a:extLst>
        </xdr:cNvPr>
        <xdr:cNvSpPr/>
      </xdr:nvSpPr>
      <xdr:spPr>
        <a:xfrm>
          <a:off x="323850" y="1238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fLocksText="0">
      <xdr:nvSpPr>
        <xdr:cNvPr id="3" name="Rounded Rectangle 2">
          <a:extLst>
            <a:ext uri="{FF2B5EF4-FFF2-40B4-BE49-F238E27FC236}">
              <a16:creationId xmlns:a16="http://schemas.microsoft.com/office/drawing/2014/main" id="{00000000-0008-0000-0100-000003000000}"/>
            </a:ext>
          </a:extLst>
        </xdr:cNvPr>
        <xdr:cNvSpPr/>
      </xdr:nvSpPr>
      <xdr:spPr>
        <a:xfrm>
          <a:off x="1162050" y="1143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265950</xdr:rowOff>
    </xdr:to>
    <xdr:sp macro="[0]!Add_Rows" fLocksText="0">
      <xdr:nvSpPr>
        <xdr:cNvPr id="2" name="Rounded Rectangle 1">
          <a:extLst>
            <a:ext uri="{FF2B5EF4-FFF2-40B4-BE49-F238E27FC236}">
              <a16:creationId xmlns:a16="http://schemas.microsoft.com/office/drawing/2014/main" id="{00000000-0008-0000-1300-000002000000}"/>
            </a:ext>
          </a:extLst>
        </xdr:cNvPr>
        <xdr:cNvSpPr/>
      </xdr:nvSpPr>
      <xdr:spPr>
        <a:xfrm>
          <a:off x="1000125" y="25908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300-000003000000}"/>
            </a:ext>
          </a:extLst>
        </xdr:cNvPr>
        <xdr:cNvSpPr/>
      </xdr:nvSpPr>
      <xdr:spPr>
        <a:xfrm>
          <a:off x="1685925" y="25908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fLocksText="0">
      <xdr:nvSpPr>
        <xdr:cNvPr id="4" name="Rounded Rectangle 3">
          <a:extLst>
            <a:ext uri="{FF2B5EF4-FFF2-40B4-BE49-F238E27FC236}">
              <a16:creationId xmlns:a16="http://schemas.microsoft.com/office/drawing/2014/main" id="{00000000-0008-0000-1300-000004000000}"/>
            </a:ext>
          </a:extLst>
        </xdr:cNvPr>
        <xdr:cNvSpPr/>
      </xdr:nvSpPr>
      <xdr:spPr>
        <a:xfrm>
          <a:off x="99060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300-000005000000}"/>
            </a:ext>
          </a:extLst>
        </xdr:cNvPr>
        <xdr:cNvSpPr/>
      </xdr:nvSpPr>
      <xdr:spPr>
        <a:xfrm>
          <a:off x="182880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1400-000002000000}"/>
            </a:ext>
          </a:extLst>
        </xdr:cNvPr>
        <xdr:cNvSpPr/>
      </xdr:nvSpPr>
      <xdr:spPr>
        <a:xfrm>
          <a:off x="10096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400-000003000000}"/>
            </a:ext>
          </a:extLst>
        </xdr:cNvPr>
        <xdr:cNvSpPr/>
      </xdr:nvSpPr>
      <xdr:spPr>
        <a:xfrm>
          <a:off x="168592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fLocksText="0">
      <xdr:nvSpPr>
        <xdr:cNvPr id="4" name="Rounded Rectangle 3">
          <a:extLst>
            <a:ext uri="{FF2B5EF4-FFF2-40B4-BE49-F238E27FC236}">
              <a16:creationId xmlns:a16="http://schemas.microsoft.com/office/drawing/2014/main" id="{00000000-0008-0000-1400-000004000000}"/>
            </a:ext>
          </a:extLst>
        </xdr:cNvPr>
        <xdr:cNvSpPr/>
      </xdr:nvSpPr>
      <xdr:spPr>
        <a:xfrm>
          <a:off x="100012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fLocksText="0">
      <xdr:nvSpPr>
        <xdr:cNvPr id="5" name="Rounded Rectangle 4">
          <a:extLst>
            <a:ext uri="{FF2B5EF4-FFF2-40B4-BE49-F238E27FC236}">
              <a16:creationId xmlns:a16="http://schemas.microsoft.com/office/drawing/2014/main" id="{00000000-0008-0000-1400-000005000000}"/>
            </a:ext>
          </a:extLst>
        </xdr:cNvPr>
        <xdr:cNvSpPr/>
      </xdr:nvSpPr>
      <xdr:spPr>
        <a:xfrm>
          <a:off x="18478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264214</xdr:rowOff>
    </xdr:to>
    <xdr:sp macro="[0]!Add_Rows" fLocksText="0">
      <xdr:nvSpPr>
        <xdr:cNvPr id="2" name="Rounded Rectangle 1">
          <a:extLst>
            <a:ext uri="{FF2B5EF4-FFF2-40B4-BE49-F238E27FC236}">
              <a16:creationId xmlns:a16="http://schemas.microsoft.com/office/drawing/2014/main" id="{00000000-0008-0000-1500-000002000000}"/>
            </a:ext>
          </a:extLst>
        </xdr:cNvPr>
        <xdr:cNvSpPr/>
      </xdr:nvSpPr>
      <xdr:spPr>
        <a:xfrm>
          <a:off x="1000125"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fLocksText="0">
      <xdr:nvSpPr>
        <xdr:cNvPr id="3" name="Rounded Rectangle 2">
          <a:extLst>
            <a:ext uri="{FF2B5EF4-FFF2-40B4-BE49-F238E27FC236}">
              <a16:creationId xmlns:a16="http://schemas.microsoft.com/office/drawing/2014/main" id="{00000000-0008-0000-1500-000003000000}"/>
            </a:ext>
          </a:extLst>
        </xdr:cNvPr>
        <xdr:cNvSpPr/>
      </xdr:nvSpPr>
      <xdr:spPr>
        <a:xfrm>
          <a:off x="167640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fLocksText="0">
      <xdr:nvSpPr>
        <xdr:cNvPr id="4" name="Rounded Rectangle 3">
          <a:extLst>
            <a:ext uri="{FF2B5EF4-FFF2-40B4-BE49-F238E27FC236}">
              <a16:creationId xmlns:a16="http://schemas.microsoft.com/office/drawing/2014/main" id="{00000000-0008-0000-1500-000004000000}"/>
            </a:ext>
          </a:extLst>
        </xdr:cNvPr>
        <xdr:cNvSpPr/>
      </xdr:nvSpPr>
      <xdr:spPr>
        <a:xfrm>
          <a:off x="1000125" y="85725"/>
          <a:ext cx="752475" cy="238125"/>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500-000005000000}"/>
            </a:ext>
          </a:extLst>
        </xdr:cNvPr>
        <xdr:cNvSpPr/>
      </xdr:nvSpPr>
      <xdr:spPr>
        <a:xfrm>
          <a:off x="184785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6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6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6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6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7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7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7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7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8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8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8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8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9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9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9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9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a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a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a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a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b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b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b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b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c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c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c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c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95249</xdr:colOff>
      <xdr:row>6</xdr:row>
      <xdr:rowOff>84040</xdr:rowOff>
    </xdr:from>
    <xdr:to>
      <xdr:col>4</xdr:col>
      <xdr:colOff>851249</xdr:colOff>
      <xdr:row>6</xdr:row>
      <xdr:rowOff>312640</xdr:rowOff>
    </xdr:to>
    <xdr:sp macro="[0]!home" fLocksText="0">
      <xdr:nvSpPr>
        <xdr:cNvPr id="2" name="Rounded Rectangle 1">
          <a:extLst>
            <a:ext uri="{FF2B5EF4-FFF2-40B4-BE49-F238E27FC236}">
              <a16:creationId xmlns:a16="http://schemas.microsoft.com/office/drawing/2014/main" id="{00000000-0008-0000-0200-000002000000}"/>
            </a:ext>
          </a:extLst>
        </xdr:cNvPr>
        <xdr:cNvSpPr/>
      </xdr:nvSpPr>
      <xdr:spPr>
        <a:xfrm>
          <a:off x="723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fLocksText="0">
      <xdr:nvSpPr>
        <xdr:cNvPr id="3" name="Rounded Rectangle 2">
          <a:extLst>
            <a:ext uri="{FF2B5EF4-FFF2-40B4-BE49-F238E27FC236}">
              <a16:creationId xmlns:a16="http://schemas.microsoft.com/office/drawing/2014/main" id="{00000000-0008-0000-0200-000003000000}"/>
            </a:ext>
          </a:extLst>
        </xdr:cNvPr>
        <xdr:cNvSpPr/>
      </xdr:nvSpPr>
      <xdr:spPr>
        <a:xfrm>
          <a:off x="15621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d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d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d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d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e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e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e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e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f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f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f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f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20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20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20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0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21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21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21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1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22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22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22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2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72039</xdr:colOff>
      <xdr:row>13</xdr:row>
      <xdr:rowOff>57150</xdr:rowOff>
    </xdr:from>
    <xdr:to>
      <xdr:col>4</xdr:col>
      <xdr:colOff>684039</xdr:colOff>
      <xdr:row>13</xdr:row>
      <xdr:rowOff>264214</xdr:rowOff>
    </xdr:to>
    <xdr:sp macro="[0]!Add_Rows" fLocksText="0">
      <xdr:nvSpPr>
        <xdr:cNvPr id="2" name="Rounded Rectangle 1">
          <a:extLst>
            <a:ext uri="{FF2B5EF4-FFF2-40B4-BE49-F238E27FC236}">
              <a16:creationId xmlns:a16="http://schemas.microsoft.com/office/drawing/2014/main" id="{00000000-0008-0000-2300-000002000000}"/>
            </a:ext>
          </a:extLst>
        </xdr:cNvPr>
        <xdr:cNvSpPr/>
      </xdr:nvSpPr>
      <xdr:spPr>
        <a:xfrm>
          <a:off x="981075" y="1981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fLocksText="0">
      <xdr:nvSpPr>
        <xdr:cNvPr id="3" name="Rounded Rectangle 2">
          <a:extLst>
            <a:ext uri="{FF2B5EF4-FFF2-40B4-BE49-F238E27FC236}">
              <a16:creationId xmlns:a16="http://schemas.microsoft.com/office/drawing/2014/main" id="{00000000-0008-0000-2300-000003000000}"/>
            </a:ext>
          </a:extLst>
        </xdr:cNvPr>
        <xdr:cNvSpPr/>
      </xdr:nvSpPr>
      <xdr:spPr>
        <a:xfrm>
          <a:off x="1666875" y="1981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fLocksText="0">
      <xdr:nvSpPr>
        <xdr:cNvPr id="4" name="Rounded Rectangle 5">
          <a:extLst>
            <a:ext uri="{FF2B5EF4-FFF2-40B4-BE49-F238E27FC236}">
              <a16:creationId xmlns:a16="http://schemas.microsoft.com/office/drawing/2014/main" id="{00000000-0008-0000-2300-000004000000}"/>
            </a:ext>
          </a:extLst>
        </xdr:cNvPr>
        <xdr:cNvSpPr/>
      </xdr:nvSpPr>
      <xdr:spPr>
        <a:xfrm>
          <a:off x="10287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fLocksText="0">
      <xdr:nvSpPr>
        <xdr:cNvPr id="5" name="Rounded Rectangle 6">
          <a:extLst>
            <a:ext uri="{FF2B5EF4-FFF2-40B4-BE49-F238E27FC236}">
              <a16:creationId xmlns:a16="http://schemas.microsoft.com/office/drawing/2014/main" id="{00000000-0008-0000-2300-000005000000}"/>
            </a:ext>
          </a:extLst>
        </xdr:cNvPr>
        <xdr:cNvSpPr/>
      </xdr:nvSpPr>
      <xdr:spPr>
        <a:xfrm>
          <a:off x="18573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72039</xdr:colOff>
      <xdr:row>13</xdr:row>
      <xdr:rowOff>57150</xdr:rowOff>
    </xdr:from>
    <xdr:to>
      <xdr:col>4</xdr:col>
      <xdr:colOff>684039</xdr:colOff>
      <xdr:row>13</xdr:row>
      <xdr:rowOff>264214</xdr:rowOff>
    </xdr:to>
    <xdr:sp macro="[0]!Add_Rows" fLocksText="0">
      <xdr:nvSpPr>
        <xdr:cNvPr id="2" name="Rounded Rectangle 1">
          <a:extLst>
            <a:ext uri="{FF2B5EF4-FFF2-40B4-BE49-F238E27FC236}">
              <a16:creationId xmlns:a16="http://schemas.microsoft.com/office/drawing/2014/main" id="{00000000-0008-0000-2400-000002000000}"/>
            </a:ext>
          </a:extLst>
        </xdr:cNvPr>
        <xdr:cNvSpPr/>
      </xdr:nvSpPr>
      <xdr:spPr>
        <a:xfrm>
          <a:off x="981075" y="1981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fLocksText="0">
      <xdr:nvSpPr>
        <xdr:cNvPr id="3" name="Rounded Rectangle 2">
          <a:extLst>
            <a:ext uri="{FF2B5EF4-FFF2-40B4-BE49-F238E27FC236}">
              <a16:creationId xmlns:a16="http://schemas.microsoft.com/office/drawing/2014/main" id="{00000000-0008-0000-2400-000003000000}"/>
            </a:ext>
          </a:extLst>
        </xdr:cNvPr>
        <xdr:cNvSpPr/>
      </xdr:nvSpPr>
      <xdr:spPr>
        <a:xfrm>
          <a:off x="1666875" y="1981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fLocksText="0">
      <xdr:nvSpPr>
        <xdr:cNvPr id="6" name="Rounded Rectangle 5">
          <a:extLst>
            <a:ext uri="{FF2B5EF4-FFF2-40B4-BE49-F238E27FC236}">
              <a16:creationId xmlns:a16="http://schemas.microsoft.com/office/drawing/2014/main" id="{00000000-0008-0000-2400-000006000000}"/>
            </a:ext>
          </a:extLst>
        </xdr:cNvPr>
        <xdr:cNvSpPr/>
      </xdr:nvSpPr>
      <xdr:spPr>
        <a:xfrm>
          <a:off x="10287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fLocksText="0">
      <xdr:nvSpPr>
        <xdr:cNvPr id="7" name="Rounded Rectangle 6">
          <a:extLst>
            <a:ext uri="{FF2B5EF4-FFF2-40B4-BE49-F238E27FC236}">
              <a16:creationId xmlns:a16="http://schemas.microsoft.com/office/drawing/2014/main" id="{00000000-0008-0000-2400-000007000000}"/>
            </a:ext>
          </a:extLst>
        </xdr:cNvPr>
        <xdr:cNvSpPr/>
      </xdr:nvSpPr>
      <xdr:spPr>
        <a:xfrm>
          <a:off x="18573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5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5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5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5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6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6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6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6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471772</xdr:colOff>
      <xdr:row>5</xdr:row>
      <xdr:rowOff>85725</xdr:rowOff>
    </xdr:from>
    <xdr:to>
      <xdr:col>5</xdr:col>
      <xdr:colOff>637222</xdr:colOff>
      <xdr:row>6</xdr:row>
      <xdr:rowOff>125625</xdr:rowOff>
    </xdr:to>
    <xdr:sp macro="[0]!home" fLocksText="0">
      <xdr:nvSpPr>
        <xdr:cNvPr id="2" name="Rounded Rectangle 1">
          <a:extLst>
            <a:ext uri="{FF2B5EF4-FFF2-40B4-BE49-F238E27FC236}">
              <a16:creationId xmlns:a16="http://schemas.microsoft.com/office/drawing/2014/main" id="{00000000-0008-0000-0300-000002000000}"/>
            </a:ext>
          </a:extLst>
        </xdr:cNvPr>
        <xdr:cNvSpPr/>
      </xdr:nvSpPr>
      <xdr:spPr>
        <a:xfrm>
          <a:off x="1085850" y="85725"/>
          <a:ext cx="6381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7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7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7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7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8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8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8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8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9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9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9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9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a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a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a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a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b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b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b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b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2c00-000002000000}"/>
            </a:ext>
          </a:extLst>
        </xdr:cNvPr>
        <xdr:cNvSpPr/>
      </xdr:nvSpPr>
      <xdr:spPr>
        <a:xfrm>
          <a:off x="10096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2c00-000003000000}"/>
            </a:ext>
          </a:extLst>
        </xdr:cNvPr>
        <xdr:cNvSpPr/>
      </xdr:nvSpPr>
      <xdr:spPr>
        <a:xfrm>
          <a:off x="168592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fLocksText="0">
      <xdr:nvSpPr>
        <xdr:cNvPr id="4" name="Rounded Rectangle 3">
          <a:extLst>
            <a:ext uri="{FF2B5EF4-FFF2-40B4-BE49-F238E27FC236}">
              <a16:creationId xmlns:a16="http://schemas.microsoft.com/office/drawing/2014/main" id="{00000000-0008-0000-2c00-000004000000}"/>
            </a:ext>
          </a:extLst>
        </xdr:cNvPr>
        <xdr:cNvSpPr/>
      </xdr:nvSpPr>
      <xdr:spPr>
        <a:xfrm>
          <a:off x="100012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fLocksText="0">
      <xdr:nvSpPr>
        <xdr:cNvPr id="5" name="Rounded Rectangle 4">
          <a:extLst>
            <a:ext uri="{FF2B5EF4-FFF2-40B4-BE49-F238E27FC236}">
              <a16:creationId xmlns:a16="http://schemas.microsoft.com/office/drawing/2014/main" id="{00000000-0008-0000-2c00-000005000000}"/>
            </a:ext>
          </a:extLst>
        </xdr:cNvPr>
        <xdr:cNvSpPr/>
      </xdr:nvSpPr>
      <xdr:spPr>
        <a:xfrm>
          <a:off x="18288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47625</xdr:rowOff>
    </xdr:from>
    <xdr:to>
      <xdr:col>5</xdr:col>
      <xdr:colOff>640574</xdr:colOff>
      <xdr:row>13</xdr:row>
      <xdr:rowOff>254689</xdr:rowOff>
    </xdr:to>
    <xdr:sp macro="[0]!Add_Rows" fLocksText="0">
      <xdr:nvSpPr>
        <xdr:cNvPr id="4" name="Rounded Rectangle 3">
          <a:extLst>
            <a:ext uri="{FF2B5EF4-FFF2-40B4-BE49-F238E27FC236}">
              <a16:creationId xmlns:a16="http://schemas.microsoft.com/office/drawing/2014/main" id="{00000000-0008-0000-2d00-000004000000}"/>
            </a:ext>
          </a:extLst>
        </xdr:cNvPr>
        <xdr:cNvSpPr/>
      </xdr:nvSpPr>
      <xdr:spPr>
        <a:xfrm>
          <a:off x="11715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fLocksText="0">
      <xdr:nvSpPr>
        <xdr:cNvPr id="5" name="Rounded Rectangle 4">
          <a:extLst>
            <a:ext uri="{FF2B5EF4-FFF2-40B4-BE49-F238E27FC236}">
              <a16:creationId xmlns:a16="http://schemas.microsoft.com/office/drawing/2014/main" id="{00000000-0008-0000-2d00-000005000000}"/>
            </a:ext>
          </a:extLst>
        </xdr:cNvPr>
        <xdr:cNvSpPr/>
      </xdr:nvSpPr>
      <xdr:spPr>
        <a:xfrm>
          <a:off x="18573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fLocksText="0">
      <xdr:nvSpPr>
        <xdr:cNvPr id="6" name="Rounded Rectangle 5">
          <a:extLst>
            <a:ext uri="{FF2B5EF4-FFF2-40B4-BE49-F238E27FC236}">
              <a16:creationId xmlns:a16="http://schemas.microsoft.com/office/drawing/2014/main" id="{00000000-0008-0000-2d00-000006000000}"/>
            </a:ext>
          </a:extLst>
        </xdr:cNvPr>
        <xdr:cNvSpPr/>
      </xdr:nvSpPr>
      <xdr:spPr>
        <a:xfrm>
          <a:off x="116205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fLocksText="0">
      <xdr:nvSpPr>
        <xdr:cNvPr id="7" name="Rounded Rectangle 6">
          <a:extLst>
            <a:ext uri="{FF2B5EF4-FFF2-40B4-BE49-F238E27FC236}">
              <a16:creationId xmlns:a16="http://schemas.microsoft.com/office/drawing/2014/main" id="{00000000-0008-0000-2d00-000007000000}"/>
            </a:ext>
          </a:extLst>
        </xdr:cNvPr>
        <xdr:cNvSpPr/>
      </xdr:nvSpPr>
      <xdr:spPr>
        <a:xfrm>
          <a:off x="200025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e00-000002000000}"/>
            </a:ext>
          </a:extLst>
        </xdr:cNvPr>
        <xdr:cNvSpPr/>
      </xdr:nvSpPr>
      <xdr:spPr>
        <a:xfrm>
          <a:off x="10191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2e00-000003000000}"/>
            </a:ext>
          </a:extLst>
        </xdr:cNvPr>
        <xdr:cNvSpPr/>
      </xdr:nvSpPr>
      <xdr:spPr>
        <a:xfrm>
          <a:off x="17049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fLocksText="0">
      <xdr:nvSpPr>
        <xdr:cNvPr id="4" name="Rounded Rectangle 3">
          <a:extLst>
            <a:ext uri="{FF2B5EF4-FFF2-40B4-BE49-F238E27FC236}">
              <a16:creationId xmlns:a16="http://schemas.microsoft.com/office/drawing/2014/main" id="{00000000-0008-0000-2e00-000004000000}"/>
            </a:ext>
          </a:extLst>
        </xdr:cNvPr>
        <xdr:cNvSpPr/>
      </xdr:nvSpPr>
      <xdr:spPr>
        <a:xfrm>
          <a:off x="1009650"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fLocksText="0">
      <xdr:nvSpPr>
        <xdr:cNvPr id="5" name="Rounded Rectangle 4">
          <a:extLst>
            <a:ext uri="{FF2B5EF4-FFF2-40B4-BE49-F238E27FC236}">
              <a16:creationId xmlns:a16="http://schemas.microsoft.com/office/drawing/2014/main" id="{00000000-0008-0000-2e00-000005000000}"/>
            </a:ext>
          </a:extLst>
        </xdr:cNvPr>
        <xdr:cNvSpPr/>
      </xdr:nvSpPr>
      <xdr:spPr>
        <a:xfrm>
          <a:off x="1847850"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155572</xdr:colOff>
      <xdr:row>13</xdr:row>
      <xdr:rowOff>46568</xdr:rowOff>
    </xdr:from>
    <xdr:to>
      <xdr:col>5</xdr:col>
      <xdr:colOff>767572</xdr:colOff>
      <xdr:row>13</xdr:row>
      <xdr:rowOff>275165</xdr:rowOff>
    </xdr:to>
    <xdr:sp macro="[0]!Add_Rows" fLocksText="0">
      <xdr:nvSpPr>
        <xdr:cNvPr id="2" name="Rounded Rectangle 1">
          <a:extLst>
            <a:ext uri="{FF2B5EF4-FFF2-40B4-BE49-F238E27FC236}">
              <a16:creationId xmlns:a16="http://schemas.microsoft.com/office/drawing/2014/main" id="{00000000-0008-0000-2f00-000002000000}"/>
            </a:ext>
          </a:extLst>
        </xdr:cNvPr>
        <xdr:cNvSpPr/>
      </xdr:nvSpPr>
      <xdr:spPr>
        <a:xfrm>
          <a:off x="762000" y="2438400"/>
          <a:ext cx="609600" cy="22860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fLocksText="0">
      <xdr:nvSpPr>
        <xdr:cNvPr id="3" name="Rounded Rectangle 2">
          <a:extLst>
            <a:ext uri="{FF2B5EF4-FFF2-40B4-BE49-F238E27FC236}">
              <a16:creationId xmlns:a16="http://schemas.microsoft.com/office/drawing/2014/main" id="{00000000-0008-0000-2f00-000003000000}"/>
            </a:ext>
          </a:extLst>
        </xdr:cNvPr>
        <xdr:cNvSpPr/>
      </xdr:nvSpPr>
      <xdr:spPr>
        <a:xfrm>
          <a:off x="1447800" y="2438400"/>
          <a:ext cx="609600" cy="22860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fLocksText="0">
      <xdr:nvSpPr>
        <xdr:cNvPr id="4" name="Rounded Rectangle 3">
          <a:extLst>
            <a:ext uri="{FF2B5EF4-FFF2-40B4-BE49-F238E27FC236}">
              <a16:creationId xmlns:a16="http://schemas.microsoft.com/office/drawing/2014/main" id="{00000000-0008-0000-2f00-000004000000}"/>
            </a:ext>
          </a:extLst>
        </xdr:cNvPr>
        <xdr:cNvSpPr/>
      </xdr:nvSpPr>
      <xdr:spPr>
        <a:xfrm>
          <a:off x="63817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fLocksText="0">
      <xdr:nvSpPr>
        <xdr:cNvPr id="5" name="Rounded Rectangle 4">
          <a:extLst>
            <a:ext uri="{FF2B5EF4-FFF2-40B4-BE49-F238E27FC236}">
              <a16:creationId xmlns:a16="http://schemas.microsoft.com/office/drawing/2014/main" id="{00000000-0008-0000-2f00-000005000000}"/>
            </a:ext>
          </a:extLst>
        </xdr:cNvPr>
        <xdr:cNvSpPr/>
      </xdr:nvSpPr>
      <xdr:spPr>
        <a:xfrm>
          <a:off x="14668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264214</xdr:rowOff>
    </xdr:to>
    <xdr:sp macro="[0]!Add_Rows" fLocksText="0">
      <xdr:nvSpPr>
        <xdr:cNvPr id="2" name="Rounded Rectangle 1">
          <a:extLst>
            <a:ext uri="{FF2B5EF4-FFF2-40B4-BE49-F238E27FC236}">
              <a16:creationId xmlns:a16="http://schemas.microsoft.com/office/drawing/2014/main" id="{00000000-0008-0000-3000-000002000000}"/>
            </a:ext>
          </a:extLst>
        </xdr:cNvPr>
        <xdr:cNvSpPr/>
      </xdr:nvSpPr>
      <xdr:spPr>
        <a:xfrm>
          <a:off x="1000125"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fLocksText="0">
      <xdr:nvSpPr>
        <xdr:cNvPr id="3" name="Rounded Rectangle 2">
          <a:extLst>
            <a:ext uri="{FF2B5EF4-FFF2-40B4-BE49-F238E27FC236}">
              <a16:creationId xmlns:a16="http://schemas.microsoft.com/office/drawing/2014/main" id="{00000000-0008-0000-3000-000003000000}"/>
            </a:ext>
          </a:extLst>
        </xdr:cNvPr>
        <xdr:cNvSpPr/>
      </xdr:nvSpPr>
      <xdr:spPr>
        <a:xfrm>
          <a:off x="167640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fLocksText="0">
      <xdr:nvSpPr>
        <xdr:cNvPr id="4" name="Rounded Rectangle 3">
          <a:extLst>
            <a:ext uri="{FF2B5EF4-FFF2-40B4-BE49-F238E27FC236}">
              <a16:creationId xmlns:a16="http://schemas.microsoft.com/office/drawing/2014/main" id="{00000000-0008-0000-3000-000004000000}"/>
            </a:ext>
          </a:extLst>
        </xdr:cNvPr>
        <xdr:cNvSpPr/>
      </xdr:nvSpPr>
      <xdr:spPr>
        <a:xfrm>
          <a:off x="10096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3000-000005000000}"/>
            </a:ext>
          </a:extLst>
        </xdr:cNvPr>
        <xdr:cNvSpPr/>
      </xdr:nvSpPr>
      <xdr:spPr>
        <a:xfrm>
          <a:off x="18478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17079</xdr:colOff>
      <xdr:row>6</xdr:row>
      <xdr:rowOff>65836</xdr:rowOff>
    </xdr:from>
    <xdr:to>
      <xdr:col>5</xdr:col>
      <xdr:colOff>773079</xdr:colOff>
      <xdr:row>7</xdr:row>
      <xdr:rowOff>105736</xdr:rowOff>
    </xdr:to>
    <xdr:sp macro="[0]!home" fLocksText="0">
      <xdr:nvSpPr>
        <xdr:cNvPr id="2" name="Rounded Rectangle 1">
          <a:extLst>
            <a:ext uri="{FF2B5EF4-FFF2-40B4-BE49-F238E27FC236}">
              <a16:creationId xmlns:a16="http://schemas.microsoft.com/office/drawing/2014/main" id="{00000000-0008-0000-0400-000002000000}"/>
            </a:ext>
          </a:extLst>
        </xdr:cNvPr>
        <xdr:cNvSpPr/>
      </xdr:nvSpPr>
      <xdr:spPr>
        <a:xfrm>
          <a:off x="819150" y="66675"/>
          <a:ext cx="752475" cy="228600"/>
        </a:xfrm>
        <a:prstGeom prst="roundRect"/>
        <a:solidFill>
          <a:schemeClr val="accent1"/>
        </a:solidFill>
        <a:ln>
          <a:solidFill>
            <a:schemeClr val="accent1"/>
          </a:solidFill>
        </a:ln>
        <a:effectLst/>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ln/>
              <a:solidFill>
                <a:schemeClr val="bg1"/>
              </a:solidFill>
              <a:effectLst/>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fLocksText="0">
      <xdr:nvSpPr>
        <xdr:cNvPr id="3" name="Rounded Rectangle 2">
          <a:extLst>
            <a:ext uri="{FF2B5EF4-FFF2-40B4-BE49-F238E27FC236}">
              <a16:creationId xmlns:a16="http://schemas.microsoft.com/office/drawing/2014/main" id="{00000000-0008-0000-0400-000003000000}"/>
            </a:ext>
          </a:extLst>
        </xdr:cNvPr>
        <xdr:cNvSpPr/>
      </xdr:nvSpPr>
      <xdr:spPr>
        <a:xfrm>
          <a:off x="1676400" y="66675"/>
          <a:ext cx="752475" cy="228600"/>
        </a:xfrm>
        <a:prstGeom prst="roundRect"/>
        <a:solidFill>
          <a:schemeClr val="accent1"/>
        </a:solidFill>
        <a:ln>
          <a:solidFill>
            <a:schemeClr val="accent1"/>
          </a:solidFill>
        </a:ln>
        <a:effectLst/>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ln/>
              <a:solidFill>
                <a:schemeClr val="bg1"/>
              </a:solidFill>
              <a:effectLst/>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fLocksText="0">
      <xdr:nvSpPr>
        <xdr:cNvPr id="5" name="Rounded Rectangle 4">
          <a:extLst>
            <a:ext uri="{FF2B5EF4-FFF2-40B4-BE49-F238E27FC236}">
              <a16:creationId xmlns:a16="http://schemas.microsoft.com/office/drawing/2014/main" id="{00000000-0008-0000-0400-000005000000}"/>
            </a:ext>
          </a:extLst>
        </xdr:cNvPr>
        <xdr:cNvSpPr/>
      </xdr:nvSpPr>
      <xdr:spPr>
        <a:xfrm>
          <a:off x="12325350" y="26050875"/>
          <a:ext cx="221932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fLocksText="0">
      <xdr:nvSpPr>
        <xdr:cNvPr id="6" name="Rounded Rectangle 5">
          <a:extLst>
            <a:ext uri="{FF2B5EF4-FFF2-40B4-BE49-F238E27FC236}">
              <a16:creationId xmlns:a16="http://schemas.microsoft.com/office/drawing/2014/main" id="{00000000-0008-0000-0400-000006000000}"/>
            </a:ext>
          </a:extLst>
        </xdr:cNvPr>
        <xdr:cNvSpPr/>
      </xdr:nvSpPr>
      <xdr:spPr>
        <a:xfrm>
          <a:off x="12325350" y="26489025"/>
          <a:ext cx="221932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fLocksText="0">
      <xdr:nvSpPr>
        <xdr:cNvPr id="7" name="Rounded Rectangle 6">
          <a:extLst>
            <a:ext uri="{FF2B5EF4-FFF2-40B4-BE49-F238E27FC236}">
              <a16:creationId xmlns:a16="http://schemas.microsoft.com/office/drawing/2014/main" id="{00000000-0008-0000-0400-000007000000}"/>
            </a:ext>
          </a:extLst>
        </xdr:cNvPr>
        <xdr:cNvSpPr/>
      </xdr:nvSpPr>
      <xdr:spPr>
        <a:xfrm>
          <a:off x="12325350" y="26927175"/>
          <a:ext cx="221932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fLocksText="0">
      <xdr:nvSpPr>
        <xdr:cNvPr id="8" name="Rounded Rectangle 7">
          <a:extLst>
            <a:ext uri="{FF2B5EF4-FFF2-40B4-BE49-F238E27FC236}">
              <a16:creationId xmlns:a16="http://schemas.microsoft.com/office/drawing/2014/main" id="{00000000-0008-0000-0400-000008000000}"/>
            </a:ext>
          </a:extLst>
        </xdr:cNvPr>
        <xdr:cNvSpPr/>
      </xdr:nvSpPr>
      <xdr:spPr>
        <a:xfrm>
          <a:off x="12325350" y="27365325"/>
          <a:ext cx="2219325" cy="333375"/>
        </a:xfrm>
        <a:prstGeom prst="roundRect"/>
        <a:solidFill>
          <a:srgbClr val="9B2D2A"/>
        </a:solidFill>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ln/>
              <a:solidFill>
                <a:schemeClr val="bg1"/>
              </a:solidFill>
              <a:effectLst/>
            </a:rPr>
            <a:t>Add Notes</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39232</xdr:colOff>
      <xdr:row>13</xdr:row>
      <xdr:rowOff>57150</xdr:rowOff>
    </xdr:from>
    <xdr:to>
      <xdr:col>4</xdr:col>
      <xdr:colOff>651232</xdr:colOff>
      <xdr:row>13</xdr:row>
      <xdr:rowOff>264214</xdr:rowOff>
    </xdr:to>
    <xdr:sp macro="[0]!Add_Rows" fLocksText="0">
      <xdr:nvSpPr>
        <xdr:cNvPr id="2" name="Rounded Rectangle 1">
          <a:extLst>
            <a:ext uri="{FF2B5EF4-FFF2-40B4-BE49-F238E27FC236}">
              <a16:creationId xmlns:a16="http://schemas.microsoft.com/office/drawing/2014/main" id="{00000000-0008-0000-3100-000002000000}"/>
            </a:ext>
          </a:extLst>
        </xdr:cNvPr>
        <xdr:cNvSpPr/>
      </xdr:nvSpPr>
      <xdr:spPr>
        <a:xfrm>
          <a:off x="942975" y="20955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fLocksText="0">
      <xdr:nvSpPr>
        <xdr:cNvPr id="3" name="Rounded Rectangle 2">
          <a:extLst>
            <a:ext uri="{FF2B5EF4-FFF2-40B4-BE49-F238E27FC236}">
              <a16:creationId xmlns:a16="http://schemas.microsoft.com/office/drawing/2014/main" id="{00000000-0008-0000-3100-000003000000}"/>
            </a:ext>
          </a:extLst>
        </xdr:cNvPr>
        <xdr:cNvSpPr/>
      </xdr:nvSpPr>
      <xdr:spPr>
        <a:xfrm>
          <a:off x="1619250" y="20955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fLocksText="0">
      <xdr:nvSpPr>
        <xdr:cNvPr id="4" name="Rounded Rectangle 3">
          <a:extLst>
            <a:ext uri="{FF2B5EF4-FFF2-40B4-BE49-F238E27FC236}">
              <a16:creationId xmlns:a16="http://schemas.microsoft.com/office/drawing/2014/main" id="{00000000-0008-0000-3100-000004000000}"/>
            </a:ext>
          </a:extLst>
        </xdr:cNvPr>
        <xdr:cNvSpPr/>
      </xdr:nvSpPr>
      <xdr:spPr>
        <a:xfrm>
          <a:off x="92392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fLocksText="0">
      <xdr:nvSpPr>
        <xdr:cNvPr id="5" name="Rounded Rectangle 4">
          <a:extLst>
            <a:ext uri="{FF2B5EF4-FFF2-40B4-BE49-F238E27FC236}">
              <a16:creationId xmlns:a16="http://schemas.microsoft.com/office/drawing/2014/main" id="{00000000-0008-0000-3100-000005000000}"/>
            </a:ext>
          </a:extLst>
        </xdr:cNvPr>
        <xdr:cNvSpPr/>
      </xdr:nvSpPr>
      <xdr:spPr>
        <a:xfrm>
          <a:off x="17907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95249</xdr:colOff>
      <xdr:row>6</xdr:row>
      <xdr:rowOff>84040</xdr:rowOff>
    </xdr:from>
    <xdr:to>
      <xdr:col>3</xdr:col>
      <xdr:colOff>851249</xdr:colOff>
      <xdr:row>6</xdr:row>
      <xdr:rowOff>312640</xdr:rowOff>
    </xdr:to>
    <xdr:sp macro="[0]!home" fLocksText="0">
      <xdr:nvSpPr>
        <xdr:cNvPr id="2" name="Rounded Rectangle 1">
          <a:extLst>
            <a:ext uri="{FF2B5EF4-FFF2-40B4-BE49-F238E27FC236}">
              <a16:creationId xmlns:a16="http://schemas.microsoft.com/office/drawing/2014/main" id="{00000000-0008-0000-3200-000002000000}"/>
            </a:ext>
          </a:extLst>
        </xdr:cNvPr>
        <xdr:cNvSpPr/>
      </xdr:nvSpPr>
      <xdr:spPr>
        <a:xfrm>
          <a:off x="27622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fLocksText="0">
      <xdr:nvSpPr>
        <xdr:cNvPr id="3" name="Rounded Rectangle 2">
          <a:extLst>
            <a:ext uri="{FF2B5EF4-FFF2-40B4-BE49-F238E27FC236}">
              <a16:creationId xmlns:a16="http://schemas.microsoft.com/office/drawing/2014/main" id="{00000000-0008-0000-3200-000003000000}"/>
            </a:ext>
          </a:extLst>
        </xdr:cNvPr>
        <xdr:cNvSpPr/>
      </xdr:nvSpPr>
      <xdr:spPr>
        <a:xfrm>
          <a:off x="111442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49816</xdr:colOff>
      <xdr:row>13</xdr:row>
      <xdr:rowOff>57150</xdr:rowOff>
    </xdr:from>
    <xdr:to>
      <xdr:col>3</xdr:col>
      <xdr:colOff>661816</xdr:colOff>
      <xdr:row>13</xdr:row>
      <xdr:rowOff>265950</xdr:rowOff>
    </xdr:to>
    <xdr:sp macro="[0]!Add_Rows" fLocksText="0">
      <xdr:nvSpPr>
        <xdr:cNvPr id="2" name="Rounded Rectangle 1">
          <a:extLst>
            <a:ext uri="{FF2B5EF4-FFF2-40B4-BE49-F238E27FC236}">
              <a16:creationId xmlns:a16="http://schemas.microsoft.com/office/drawing/2014/main" id="{00000000-0008-0000-3400-000002000000}"/>
            </a:ext>
          </a:extLst>
        </xdr:cNvPr>
        <xdr:cNvSpPr/>
      </xdr:nvSpPr>
      <xdr:spPr>
        <a:xfrm>
          <a:off x="7048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fLocksText="0">
      <xdr:nvSpPr>
        <xdr:cNvPr id="3" name="Rounded Rectangle 2">
          <a:extLst>
            <a:ext uri="{FF2B5EF4-FFF2-40B4-BE49-F238E27FC236}">
              <a16:creationId xmlns:a16="http://schemas.microsoft.com/office/drawing/2014/main" id="{00000000-0008-0000-3400-000003000000}"/>
            </a:ext>
          </a:extLst>
        </xdr:cNvPr>
        <xdr:cNvSpPr/>
      </xdr:nvSpPr>
      <xdr:spPr>
        <a:xfrm>
          <a:off x="140970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fLocksText="0">
      <xdr:nvSpPr>
        <xdr:cNvPr id="4" name="Rounded Rectangle 3">
          <a:extLst>
            <a:ext uri="{FF2B5EF4-FFF2-40B4-BE49-F238E27FC236}">
              <a16:creationId xmlns:a16="http://schemas.microsoft.com/office/drawing/2014/main" id="{00000000-0008-0000-3400-000004000000}"/>
            </a:ext>
          </a:extLst>
        </xdr:cNvPr>
        <xdr:cNvSpPr/>
      </xdr:nvSpPr>
      <xdr:spPr>
        <a:xfrm>
          <a:off x="7048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fLocksText="0">
      <xdr:nvSpPr>
        <xdr:cNvPr id="5" name="Rounded Rectangle 4">
          <a:extLst>
            <a:ext uri="{FF2B5EF4-FFF2-40B4-BE49-F238E27FC236}">
              <a16:creationId xmlns:a16="http://schemas.microsoft.com/office/drawing/2014/main" id="{00000000-0008-0000-3400-000005000000}"/>
            </a:ext>
          </a:extLst>
        </xdr:cNvPr>
        <xdr:cNvSpPr/>
      </xdr:nvSpPr>
      <xdr:spPr>
        <a:xfrm>
          <a:off x="15430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51876</xdr:colOff>
      <xdr:row>13</xdr:row>
      <xdr:rowOff>57150</xdr:rowOff>
    </xdr:from>
    <xdr:to>
      <xdr:col>4</xdr:col>
      <xdr:colOff>663876</xdr:colOff>
      <xdr:row>13</xdr:row>
      <xdr:rowOff>265950</xdr:rowOff>
    </xdr:to>
    <xdr:sp macro="[0]!Add_Rows" fLocksText="0">
      <xdr:nvSpPr>
        <xdr:cNvPr id="2" name="Rounded Rectangle 1">
          <a:extLst>
            <a:ext uri="{FF2B5EF4-FFF2-40B4-BE49-F238E27FC236}">
              <a16:creationId xmlns:a16="http://schemas.microsoft.com/office/drawing/2014/main" id="{00000000-0008-0000-3500-000002000000}"/>
            </a:ext>
          </a:extLst>
        </xdr:cNvPr>
        <xdr:cNvSpPr/>
      </xdr:nvSpPr>
      <xdr:spPr>
        <a:xfrm>
          <a:off x="704850" y="20002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fLocksText="0">
      <xdr:nvSpPr>
        <xdr:cNvPr id="3" name="Rounded Rectangle 2">
          <a:extLst>
            <a:ext uri="{FF2B5EF4-FFF2-40B4-BE49-F238E27FC236}">
              <a16:creationId xmlns:a16="http://schemas.microsoft.com/office/drawing/2014/main" id="{00000000-0008-0000-3500-000003000000}"/>
            </a:ext>
          </a:extLst>
        </xdr:cNvPr>
        <xdr:cNvSpPr/>
      </xdr:nvSpPr>
      <xdr:spPr>
        <a:xfrm>
          <a:off x="1400175" y="20002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fLocksText="0">
      <xdr:nvSpPr>
        <xdr:cNvPr id="4" name="Rounded Rectangle 3">
          <a:extLst>
            <a:ext uri="{FF2B5EF4-FFF2-40B4-BE49-F238E27FC236}">
              <a16:creationId xmlns:a16="http://schemas.microsoft.com/office/drawing/2014/main" id="{00000000-0008-0000-3500-000004000000}"/>
            </a:ext>
          </a:extLst>
        </xdr:cNvPr>
        <xdr:cNvSpPr/>
      </xdr:nvSpPr>
      <xdr:spPr>
        <a:xfrm>
          <a:off x="733425"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fLocksText="0">
      <xdr:nvSpPr>
        <xdr:cNvPr id="5" name="Rounded Rectangle 4">
          <a:extLst>
            <a:ext uri="{FF2B5EF4-FFF2-40B4-BE49-F238E27FC236}">
              <a16:creationId xmlns:a16="http://schemas.microsoft.com/office/drawing/2014/main" id="{00000000-0008-0000-3500-000005000000}"/>
            </a:ext>
          </a:extLst>
        </xdr:cNvPr>
        <xdr:cNvSpPr/>
      </xdr:nvSpPr>
      <xdr:spPr>
        <a:xfrm>
          <a:off x="1581150"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640575</xdr:colOff>
      <xdr:row>13</xdr:row>
      <xdr:rowOff>265950</xdr:rowOff>
    </xdr:to>
    <xdr:sp macro="[0]!Add_Rows" fLocksText="0">
      <xdr:nvSpPr>
        <xdr:cNvPr id="2" name="Rounded Rectangle 1">
          <a:extLst>
            <a:ext uri="{FF2B5EF4-FFF2-40B4-BE49-F238E27FC236}">
              <a16:creationId xmlns:a16="http://schemas.microsoft.com/office/drawing/2014/main" id="{00000000-0008-0000-3600-000002000000}"/>
            </a:ext>
          </a:extLst>
        </xdr:cNvPr>
        <xdr:cNvSpPr/>
      </xdr:nvSpPr>
      <xdr:spPr>
        <a:xfrm>
          <a:off x="685800" y="1504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3600-000003000000}"/>
            </a:ext>
          </a:extLst>
        </xdr:cNvPr>
        <xdr:cNvSpPr/>
      </xdr:nvSpPr>
      <xdr:spPr>
        <a:xfrm>
          <a:off x="1371600" y="1504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fLocksText="0">
      <xdr:nvSpPr>
        <xdr:cNvPr id="4" name="Rounded Rectangle 3">
          <a:extLst>
            <a:ext uri="{FF2B5EF4-FFF2-40B4-BE49-F238E27FC236}">
              <a16:creationId xmlns:a16="http://schemas.microsoft.com/office/drawing/2014/main" id="{00000000-0008-0000-3600-000004000000}"/>
            </a:ext>
          </a:extLst>
        </xdr:cNvPr>
        <xdr:cNvSpPr/>
      </xdr:nvSpPr>
      <xdr:spPr>
        <a:xfrm>
          <a:off x="657225" y="1619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fLocksText="0">
      <xdr:nvSpPr>
        <xdr:cNvPr id="5" name="Rounded Rectangle 4">
          <a:extLst>
            <a:ext uri="{FF2B5EF4-FFF2-40B4-BE49-F238E27FC236}">
              <a16:creationId xmlns:a16="http://schemas.microsoft.com/office/drawing/2014/main" id="{00000000-0008-0000-3600-000005000000}"/>
            </a:ext>
          </a:extLst>
        </xdr:cNvPr>
        <xdr:cNvSpPr/>
      </xdr:nvSpPr>
      <xdr:spPr>
        <a:xfrm>
          <a:off x="1504950" y="1619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621525</xdr:colOff>
      <xdr:row>13</xdr:row>
      <xdr:rowOff>256425</xdr:rowOff>
    </xdr:to>
    <xdr:sp macro="[0]!Add_Rows" fLocksText="0">
      <xdr:nvSpPr>
        <xdr:cNvPr id="2" name="Rounded Rectangle 1">
          <a:extLst>
            <a:ext uri="{FF2B5EF4-FFF2-40B4-BE49-F238E27FC236}">
              <a16:creationId xmlns:a16="http://schemas.microsoft.com/office/drawing/2014/main" id="{00000000-0008-0000-3800-000002000000}"/>
            </a:ext>
          </a:extLst>
        </xdr:cNvPr>
        <xdr:cNvSpPr/>
      </xdr:nvSpPr>
      <xdr:spPr>
        <a:xfrm>
          <a:off x="66675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fLocksText="0">
      <xdr:nvSpPr>
        <xdr:cNvPr id="3" name="Rounded Rectangle 2">
          <a:extLst>
            <a:ext uri="{FF2B5EF4-FFF2-40B4-BE49-F238E27FC236}">
              <a16:creationId xmlns:a16="http://schemas.microsoft.com/office/drawing/2014/main" id="{00000000-0008-0000-3800-000003000000}"/>
            </a:ext>
          </a:extLst>
        </xdr:cNvPr>
        <xdr:cNvSpPr/>
      </xdr:nvSpPr>
      <xdr:spPr>
        <a:xfrm>
          <a:off x="135255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fLocksText="0">
      <xdr:nvSpPr>
        <xdr:cNvPr id="4" name="Rounded Rectangle 3">
          <a:extLst>
            <a:ext uri="{FF2B5EF4-FFF2-40B4-BE49-F238E27FC236}">
              <a16:creationId xmlns:a16="http://schemas.microsoft.com/office/drawing/2014/main" id="{00000000-0008-0000-3800-000004000000}"/>
            </a:ext>
          </a:extLst>
        </xdr:cNvPr>
        <xdr:cNvSpPr/>
      </xdr:nvSpPr>
      <xdr:spPr>
        <a:xfrm>
          <a:off x="666750"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fLocksText="0">
      <xdr:nvSpPr>
        <xdr:cNvPr id="5" name="Rounded Rectangle 4">
          <a:extLst>
            <a:ext uri="{FF2B5EF4-FFF2-40B4-BE49-F238E27FC236}">
              <a16:creationId xmlns:a16="http://schemas.microsoft.com/office/drawing/2014/main" id="{00000000-0008-0000-3800-000005000000}"/>
            </a:ext>
          </a:extLst>
        </xdr:cNvPr>
        <xdr:cNvSpPr/>
      </xdr:nvSpPr>
      <xdr:spPr>
        <a:xfrm>
          <a:off x="1514475"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640575</xdr:colOff>
      <xdr:row>13</xdr:row>
      <xdr:rowOff>256425</xdr:rowOff>
    </xdr:to>
    <xdr:sp macro="[0]!Add_Rows" fLocksText="0">
      <xdr:nvSpPr>
        <xdr:cNvPr id="2" name="Rounded Rectangle 1">
          <a:extLst>
            <a:ext uri="{FF2B5EF4-FFF2-40B4-BE49-F238E27FC236}">
              <a16:creationId xmlns:a16="http://schemas.microsoft.com/office/drawing/2014/main" id="{00000000-0008-0000-3900-000002000000}"/>
            </a:ext>
          </a:extLst>
        </xdr:cNvPr>
        <xdr:cNvSpPr/>
      </xdr:nvSpPr>
      <xdr:spPr>
        <a:xfrm>
          <a:off x="68580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fLocksText="0">
      <xdr:nvSpPr>
        <xdr:cNvPr id="3" name="Rounded Rectangle 2">
          <a:extLst>
            <a:ext uri="{FF2B5EF4-FFF2-40B4-BE49-F238E27FC236}">
              <a16:creationId xmlns:a16="http://schemas.microsoft.com/office/drawing/2014/main" id="{00000000-0008-0000-3900-000003000000}"/>
            </a:ext>
          </a:extLst>
        </xdr:cNvPr>
        <xdr:cNvSpPr/>
      </xdr:nvSpPr>
      <xdr:spPr>
        <a:xfrm>
          <a:off x="137160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fLocksText="0">
      <xdr:nvSpPr>
        <xdr:cNvPr id="4" name="Rounded Rectangle 3">
          <a:extLst>
            <a:ext uri="{FF2B5EF4-FFF2-40B4-BE49-F238E27FC236}">
              <a16:creationId xmlns:a16="http://schemas.microsoft.com/office/drawing/2014/main" id="{00000000-0008-0000-3900-000004000000}"/>
            </a:ext>
          </a:extLst>
        </xdr:cNvPr>
        <xdr:cNvSpPr/>
      </xdr:nvSpPr>
      <xdr:spPr>
        <a:xfrm>
          <a:off x="657225"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fLocksText="0">
      <xdr:nvSpPr>
        <xdr:cNvPr id="5" name="Rounded Rectangle 4">
          <a:extLst>
            <a:ext uri="{FF2B5EF4-FFF2-40B4-BE49-F238E27FC236}">
              <a16:creationId xmlns:a16="http://schemas.microsoft.com/office/drawing/2014/main" id="{00000000-0008-0000-3900-000005000000}"/>
            </a:ext>
          </a:extLst>
        </xdr:cNvPr>
        <xdr:cNvSpPr/>
      </xdr:nvSpPr>
      <xdr:spPr>
        <a:xfrm>
          <a:off x="1504950" y="190500"/>
          <a:ext cx="7905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10589</xdr:colOff>
      <xdr:row>13</xdr:row>
      <xdr:rowOff>57150</xdr:rowOff>
    </xdr:from>
    <xdr:to>
      <xdr:col>5</xdr:col>
      <xdr:colOff>622589</xdr:colOff>
      <xdr:row>13</xdr:row>
      <xdr:rowOff>265628</xdr:rowOff>
    </xdr:to>
    <xdr:sp macro="[0]!Add_Rows" fLocksText="0">
      <xdr:nvSpPr>
        <xdr:cNvPr id="2" name="Rounded Rectangle 1">
          <a:extLst>
            <a:ext uri="{FF2B5EF4-FFF2-40B4-BE49-F238E27FC236}">
              <a16:creationId xmlns:a16="http://schemas.microsoft.com/office/drawing/2014/main" id="{00000000-0008-0000-0500-000002000000}"/>
            </a:ext>
          </a:extLst>
        </xdr:cNvPr>
        <xdr:cNvSpPr/>
      </xdr:nvSpPr>
      <xdr:spPr>
        <a:xfrm>
          <a:off x="657225" y="24193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fLocksText="0">
      <xdr:nvSpPr>
        <xdr:cNvPr id="3" name="Rounded Rectangle 2">
          <a:extLst>
            <a:ext uri="{FF2B5EF4-FFF2-40B4-BE49-F238E27FC236}">
              <a16:creationId xmlns:a16="http://schemas.microsoft.com/office/drawing/2014/main" id="{00000000-0008-0000-0500-000003000000}"/>
            </a:ext>
          </a:extLst>
        </xdr:cNvPr>
        <xdr:cNvSpPr/>
      </xdr:nvSpPr>
      <xdr:spPr>
        <a:xfrm>
          <a:off x="1362075" y="24193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fLocksText="0">
      <xdr:nvSpPr>
        <xdr:cNvPr id="5" name="Rounded Rectangle 4">
          <a:extLst>
            <a:ext uri="{FF2B5EF4-FFF2-40B4-BE49-F238E27FC236}">
              <a16:creationId xmlns:a16="http://schemas.microsoft.com/office/drawing/2014/main" id="{00000000-0008-0000-0500-000005000000}"/>
            </a:ext>
          </a:extLst>
        </xdr:cNvPr>
        <xdr:cNvSpPr/>
      </xdr:nvSpPr>
      <xdr:spPr>
        <a:xfrm>
          <a:off x="6667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fLocksText="0">
      <xdr:nvSpPr>
        <xdr:cNvPr id="6" name="Rounded Rectangle 5">
          <a:extLst>
            <a:ext uri="{FF2B5EF4-FFF2-40B4-BE49-F238E27FC236}">
              <a16:creationId xmlns:a16="http://schemas.microsoft.com/office/drawing/2014/main" id="{00000000-0008-0000-0500-000006000000}"/>
            </a:ext>
          </a:extLst>
        </xdr:cNvPr>
        <xdr:cNvSpPr/>
      </xdr:nvSpPr>
      <xdr:spPr>
        <a:xfrm>
          <a:off x="1504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180976</xdr:colOff>
      <xdr:row>13</xdr:row>
      <xdr:rowOff>66677</xdr:rowOff>
    </xdr:from>
    <xdr:to>
      <xdr:col>5</xdr:col>
      <xdr:colOff>657226</xdr:colOff>
      <xdr:row>13</xdr:row>
      <xdr:rowOff>247651</xdr:rowOff>
    </xdr:to>
    <xdr:sp macro="[0]!Add_Rows" fLocksText="0">
      <xdr:nvSpPr>
        <xdr:cNvPr id="2" name="Rounded Rectangle 1">
          <a:extLst>
            <a:ext uri="{FF2B5EF4-FFF2-40B4-BE49-F238E27FC236}">
              <a16:creationId xmlns:a16="http://schemas.microsoft.com/office/drawing/2014/main" id="{00000000-0008-0000-0600-000002000000}"/>
            </a:ext>
          </a:extLst>
        </xdr:cNvPr>
        <xdr:cNvSpPr/>
      </xdr:nvSpPr>
      <xdr:spPr>
        <a:xfrm>
          <a:off x="971550" y="2181225"/>
          <a:ext cx="476250" cy="18097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fLocksText="0">
      <xdr:nvSpPr>
        <xdr:cNvPr id="3" name="Rounded Rectangle 2">
          <a:extLst>
            <a:ext uri="{FF2B5EF4-FFF2-40B4-BE49-F238E27FC236}">
              <a16:creationId xmlns:a16="http://schemas.microsoft.com/office/drawing/2014/main" id="{00000000-0008-0000-0600-000003000000}"/>
            </a:ext>
          </a:extLst>
        </xdr:cNvPr>
        <xdr:cNvSpPr/>
      </xdr:nvSpPr>
      <xdr:spPr>
        <a:xfrm>
          <a:off x="1495425" y="2181225"/>
          <a:ext cx="600075" cy="18097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fLocksText="0">
      <xdr:nvSpPr>
        <xdr:cNvPr id="4" name="Rounded Rectangle 3">
          <a:extLst>
            <a:ext uri="{FF2B5EF4-FFF2-40B4-BE49-F238E27FC236}">
              <a16:creationId xmlns:a16="http://schemas.microsoft.com/office/drawing/2014/main" id="{00000000-0008-0000-0600-000004000000}"/>
            </a:ext>
          </a:extLst>
        </xdr:cNvPr>
        <xdr:cNvSpPr/>
      </xdr:nvSpPr>
      <xdr:spPr>
        <a:xfrm>
          <a:off x="971550" y="104775"/>
          <a:ext cx="609600" cy="209550"/>
        </a:xfrm>
        <a:prstGeom prst="roundRect"/>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fLocksText="0">
      <xdr:nvSpPr>
        <xdr:cNvPr id="5" name="Rounded Rectangle 4">
          <a:extLst>
            <a:ext uri="{FF2B5EF4-FFF2-40B4-BE49-F238E27FC236}">
              <a16:creationId xmlns:a16="http://schemas.microsoft.com/office/drawing/2014/main" id="{00000000-0008-0000-0600-000005000000}"/>
            </a:ext>
          </a:extLst>
        </xdr:cNvPr>
        <xdr:cNvSpPr/>
      </xdr:nvSpPr>
      <xdr:spPr>
        <a:xfrm>
          <a:off x="1647825" y="104775"/>
          <a:ext cx="685800" cy="219075"/>
        </a:xfrm>
        <a:prstGeom prst="roundRect"/>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7845</xdr:colOff>
      <xdr:row>13</xdr:row>
      <xdr:rowOff>57150</xdr:rowOff>
    </xdr:from>
    <xdr:to>
      <xdr:col>5</xdr:col>
      <xdr:colOff>619845</xdr:colOff>
      <xdr:row>13</xdr:row>
      <xdr:rowOff>264214</xdr:rowOff>
    </xdr:to>
    <xdr:sp macro="[0]!Add_Rows" fLocksText="0">
      <xdr:nvSpPr>
        <xdr:cNvPr id="2" name="Rounded Rectangle 1">
          <a:extLst>
            <a:ext uri="{FF2B5EF4-FFF2-40B4-BE49-F238E27FC236}">
              <a16:creationId xmlns:a16="http://schemas.microsoft.com/office/drawing/2014/main" id="{00000000-0008-0000-0700-000002000000}"/>
            </a:ext>
          </a:extLst>
        </xdr:cNvPr>
        <xdr:cNvSpPr/>
      </xdr:nvSpPr>
      <xdr:spPr>
        <a:xfrm>
          <a:off x="666750"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fLocksText="0">
      <xdr:nvSpPr>
        <xdr:cNvPr id="3" name="Rounded Rectangle 2">
          <a:extLst>
            <a:ext uri="{FF2B5EF4-FFF2-40B4-BE49-F238E27FC236}">
              <a16:creationId xmlns:a16="http://schemas.microsoft.com/office/drawing/2014/main" id="{00000000-0008-0000-0700-000003000000}"/>
            </a:ext>
          </a:extLst>
        </xdr:cNvPr>
        <xdr:cNvSpPr/>
      </xdr:nvSpPr>
      <xdr:spPr>
        <a:xfrm>
          <a:off x="1371600"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fLocksText="0">
      <xdr:nvSpPr>
        <xdr:cNvPr id="5" name="Rounded Rectangle 4">
          <a:extLst>
            <a:ext uri="{FF2B5EF4-FFF2-40B4-BE49-F238E27FC236}">
              <a16:creationId xmlns:a16="http://schemas.microsoft.com/office/drawing/2014/main" id="{00000000-0008-0000-0700-000005000000}"/>
            </a:ext>
          </a:extLst>
        </xdr:cNvPr>
        <xdr:cNvSpPr/>
      </xdr:nvSpPr>
      <xdr:spPr>
        <a:xfrm>
          <a:off x="676275" y="2476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fLocksText="0">
      <xdr:nvSpPr>
        <xdr:cNvPr id="6" name="Rounded Rectangle 5">
          <a:extLst>
            <a:ext uri="{FF2B5EF4-FFF2-40B4-BE49-F238E27FC236}">
              <a16:creationId xmlns:a16="http://schemas.microsoft.com/office/drawing/2014/main" id="{00000000-0008-0000-0700-000006000000}"/>
            </a:ext>
          </a:extLst>
        </xdr:cNvPr>
        <xdr:cNvSpPr/>
      </xdr:nvSpPr>
      <xdr:spPr>
        <a:xfrm>
          <a:off x="1524000" y="2381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264214</xdr:rowOff>
    </xdr:to>
    <xdr:sp macro="[0]!Add_Rows" fLocksText="0">
      <xdr:nvSpPr>
        <xdr:cNvPr id="2" name="Rounded Rectangle 1">
          <a:extLst>
            <a:ext uri="{FF2B5EF4-FFF2-40B4-BE49-F238E27FC236}">
              <a16:creationId xmlns:a16="http://schemas.microsoft.com/office/drawing/2014/main" id="{00000000-0008-0000-0800-000002000000}"/>
            </a:ext>
          </a:extLst>
        </xdr:cNvPr>
        <xdr:cNvSpPr/>
      </xdr:nvSpPr>
      <xdr:spPr>
        <a:xfrm>
          <a:off x="647700" y="2714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fLocksText="0">
      <xdr:nvSpPr>
        <xdr:cNvPr id="3" name="Rounded Rectangle 2">
          <a:extLst>
            <a:ext uri="{FF2B5EF4-FFF2-40B4-BE49-F238E27FC236}">
              <a16:creationId xmlns:a16="http://schemas.microsoft.com/office/drawing/2014/main" id="{00000000-0008-0000-0800-000003000000}"/>
            </a:ext>
          </a:extLst>
        </xdr:cNvPr>
        <xdr:cNvSpPr/>
      </xdr:nvSpPr>
      <xdr:spPr>
        <a:xfrm>
          <a:off x="1333500" y="2714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fLocksText="0">
      <xdr:nvSpPr>
        <xdr:cNvPr id="7" name="Rounded Rectangle 6">
          <a:extLst>
            <a:ext uri="{FF2B5EF4-FFF2-40B4-BE49-F238E27FC236}">
              <a16:creationId xmlns:a16="http://schemas.microsoft.com/office/drawing/2014/main" id="{00000000-0008-0000-0800-000007000000}"/>
            </a:ext>
          </a:extLst>
        </xdr:cNvPr>
        <xdr:cNvSpPr/>
      </xdr:nvSpPr>
      <xdr:spPr>
        <a:xfrm>
          <a:off x="666750" y="2667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fLocksText="0">
      <xdr:nvSpPr>
        <xdr:cNvPr id="8" name="Rounded Rectangle 7">
          <a:extLst>
            <a:ext uri="{FF2B5EF4-FFF2-40B4-BE49-F238E27FC236}">
              <a16:creationId xmlns:a16="http://schemas.microsoft.com/office/drawing/2014/main" id="{00000000-0008-0000-0800-000008000000}"/>
            </a:ext>
          </a:extLst>
        </xdr:cNvPr>
        <xdr:cNvSpPr/>
      </xdr:nvSpPr>
      <xdr:spPr>
        <a:xfrm>
          <a:off x="1514475" y="2571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vmlDrawing" Target="../drawings/vmlDrawing2.v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3" Type="http://schemas.openxmlformats.org/officeDocument/2006/relationships/printerSettings" Target="../printerSettings/printerSettings22.bin" /><Relationship Id="rId2" Type="http://schemas.openxmlformats.org/officeDocument/2006/relationships/vmlDrawing" Target="../drawings/vmlDrawing3.v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3" Type="http://schemas.openxmlformats.org/officeDocument/2006/relationships/printerSettings" Target="../printerSettings/printerSettings4.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0ce37a0-9918-4258-b81d-8b608d1e5c40}">
  <sheetPr codeName="Sheet37"/>
  <dimension ref="D2:J63"/>
  <sheetViews>
    <sheetView showGridLines="0" workbookViewId="0" topLeftCell="A1">
      <selection pane="topLeft" activeCell="E6" sqref="E6:I6"/>
    </sheetView>
  </sheetViews>
  <sheetFormatPr defaultColWidth="0" defaultRowHeight="15" customHeight="1" zeroHeight="1"/>
  <cols>
    <col min="1" max="1" width="2.7142857142857144" customWidth="1"/>
    <col min="2" max="2" width="3" customWidth="1"/>
    <col min="3" max="3" width="2.7142857142857144" customWidth="1"/>
    <col min="4" max="4" width="8" customWidth="1"/>
    <col min="5" max="5" width="12.142857142857142" customWidth="1"/>
    <col min="6" max="6" width="16.571428571428573" customWidth="1"/>
    <col min="7" max="7" width="17" customWidth="1"/>
    <col min="8" max="8" width="12.857142857142858" customWidth="1"/>
    <col min="9" max="9" width="15.285714285714286" customWidth="1"/>
    <col min="10" max="10" width="20.142857142857142" customWidth="1"/>
    <col min="11" max="11" width="4.428571428571429" customWidth="1"/>
    <col min="12" max="12" width="3.857142857142857" customWidth="1"/>
    <col min="13" max="13" width="5.142857142857143" customWidth="1"/>
    <col min="14" max="16384" width="9.142857142857142" hidden="1"/>
  </cols>
  <sheetData>
    <row r="1" ht="15"/>
    <row r="2" spans="9:9" ht="15">
      <c r="I2" s="248"/>
    </row>
    <row r="3" spans="9:9" ht="15">
      <c r="I3" s="248"/>
    </row>
    <row r="4" spans="9:9" ht="15">
      <c r="I4" s="248"/>
    </row>
    <row r="5" spans="9:9" ht="15">
      <c r="I5" s="248"/>
    </row>
    <row r="6" spans="5:9" ht="15">
      <c r="E6" s="478" t="s">
        <v>396</v>
      </c>
      <c r="F6" s="479"/>
      <c r="G6" s="479"/>
      <c r="H6" s="479"/>
      <c r="I6" s="480"/>
    </row>
    <row r="7" spans="5:9" ht="15">
      <c r="E7" s="249" t="s">
        <v>397</v>
      </c>
      <c r="F7" s="481" t="s">
        <v>398</v>
      </c>
      <c r="G7" s="482"/>
      <c r="H7" s="482"/>
      <c r="I7" s="483"/>
    </row>
    <row r="8" spans="5:9" ht="15">
      <c r="E8" s="249" t="s">
        <v>399</v>
      </c>
      <c r="F8" s="481" t="s">
        <v>400</v>
      </c>
      <c r="G8" s="484"/>
      <c r="H8" s="484"/>
      <c r="I8" s="485"/>
    </row>
    <row r="9" spans="5:9" ht="15">
      <c r="E9" s="249" t="s">
        <v>401</v>
      </c>
      <c r="F9" s="481" t="s">
        <v>402</v>
      </c>
      <c r="G9" s="484"/>
      <c r="H9" s="484"/>
      <c r="I9" s="485"/>
    </row>
    <row r="10" spans="5:9" ht="15">
      <c r="E10" s="249" t="s">
        <v>403</v>
      </c>
      <c r="F10" s="481" t="s">
        <v>583</v>
      </c>
      <c r="G10" s="484"/>
      <c r="H10" s="484"/>
      <c r="I10" s="485"/>
    </row>
    <row r="11" spans="5:9" ht="15">
      <c r="E11" s="249" t="s">
        <v>582</v>
      </c>
      <c r="F11" s="481" t="s">
        <v>431</v>
      </c>
      <c r="G11" s="484"/>
      <c r="H11" s="484"/>
      <c r="I11" s="485"/>
    </row>
    <row r="12" spans="5:9" ht="15">
      <c r="E12" s="249" t="s">
        <v>586</v>
      </c>
      <c r="F12" s="481" t="s">
        <v>587</v>
      </c>
      <c r="G12" s="484"/>
      <c r="H12" s="484"/>
      <c r="I12" s="485"/>
    </row>
    <row r="13" spans="9:9" ht="15">
      <c r="I13" s="248"/>
    </row>
    <row r="14" spans="9:9" ht="15">
      <c r="I14" s="248"/>
    </row>
    <row r="15" spans="4:10" ht="15">
      <c r="D15" s="486" t="s">
        <v>404</v>
      </c>
      <c r="E15" s="487"/>
      <c r="F15" s="487"/>
      <c r="G15" s="487"/>
      <c r="H15" s="487"/>
      <c r="I15" s="487"/>
      <c r="J15" s="488"/>
    </row>
    <row r="16" spans="4:10" ht="27.75" customHeight="1">
      <c r="D16" s="489" t="s">
        <v>405</v>
      </c>
      <c r="E16" s="489"/>
      <c r="F16" s="489"/>
      <c r="G16" s="489"/>
      <c r="H16" s="489"/>
      <c r="I16" s="489"/>
      <c r="J16" s="489"/>
    </row>
    <row r="17" spans="4:10" ht="45" customHeight="1">
      <c r="D17" s="490" t="s">
        <v>406</v>
      </c>
      <c r="E17" s="490"/>
      <c r="F17" s="490"/>
      <c r="G17" s="490"/>
      <c r="H17" s="490"/>
      <c r="I17" s="490"/>
      <c r="J17" s="490"/>
    </row>
    <row r="18" spans="4:10" ht="15">
      <c r="D18" s="250"/>
      <c r="E18" s="250"/>
      <c r="F18" s="250"/>
      <c r="G18" s="250"/>
      <c r="H18" s="250"/>
      <c r="I18" s="251"/>
      <c r="J18" s="250"/>
    </row>
    <row r="19" spans="9:9" ht="15">
      <c r="I19" s="248"/>
    </row>
    <row r="20" spans="4:10" ht="15.75">
      <c r="D20" s="454" t="s">
        <v>407</v>
      </c>
      <c r="E20" s="455"/>
      <c r="F20" s="455"/>
      <c r="G20" s="455"/>
      <c r="H20" s="455"/>
      <c r="I20" s="455"/>
      <c r="J20" s="456"/>
    </row>
    <row r="21" spans="4:10" ht="18" customHeight="1">
      <c r="D21" s="463" t="s">
        <v>408</v>
      </c>
      <c r="E21" s="491"/>
      <c r="F21" s="491"/>
      <c r="G21" s="491"/>
      <c r="H21" s="491"/>
      <c r="I21" s="491"/>
      <c r="J21" s="492"/>
    </row>
    <row r="22" spans="4:10" ht="16.5" customHeight="1">
      <c r="D22" s="493" t="s">
        <v>409</v>
      </c>
      <c r="E22" s="494"/>
      <c r="F22" s="494"/>
      <c r="G22" s="494"/>
      <c r="H22" s="494"/>
      <c r="I22" s="494"/>
      <c r="J22" s="495"/>
    </row>
    <row r="23" spans="4:10" ht="16.5" customHeight="1">
      <c r="D23" s="475" t="s">
        <v>410</v>
      </c>
      <c r="E23" s="476"/>
      <c r="F23" s="476"/>
      <c r="G23" s="476"/>
      <c r="H23" s="476"/>
      <c r="I23" s="476"/>
      <c r="J23" s="477"/>
    </row>
    <row r="24" spans="4:10" ht="18.75" customHeight="1">
      <c r="D24" s="475" t="s">
        <v>411</v>
      </c>
      <c r="E24" s="476"/>
      <c r="F24" s="476"/>
      <c r="G24" s="476"/>
      <c r="H24" s="476"/>
      <c r="I24" s="476"/>
      <c r="J24" s="477"/>
    </row>
    <row r="25" spans="4:10" ht="28.5" customHeight="1">
      <c r="D25" s="496" t="s">
        <v>412</v>
      </c>
      <c r="E25" s="497"/>
      <c r="F25" s="497"/>
      <c r="G25" s="497"/>
      <c r="H25" s="497"/>
      <c r="I25" s="497"/>
      <c r="J25" s="498"/>
    </row>
    <row r="26" spans="9:9" ht="15">
      <c r="I26" s="248"/>
    </row>
    <row r="27" spans="9:9" ht="15">
      <c r="I27" s="248"/>
    </row>
    <row r="28" spans="4:10" ht="15.75">
      <c r="D28" s="469" t="s">
        <v>413</v>
      </c>
      <c r="E28" s="470"/>
      <c r="F28" s="470"/>
      <c r="G28" s="470"/>
      <c r="H28" s="470"/>
      <c r="I28" s="470"/>
      <c r="J28" s="471"/>
    </row>
    <row r="29" spans="4:10" ht="15">
      <c r="D29" s="252">
        <v>1</v>
      </c>
      <c r="E29" s="502" t="s">
        <v>414</v>
      </c>
      <c r="F29" s="503"/>
      <c r="G29" s="503"/>
      <c r="H29" s="503"/>
      <c r="I29" s="503"/>
      <c r="J29" s="255" t="s">
        <v>415</v>
      </c>
    </row>
    <row r="30" spans="4:10" ht="15">
      <c r="D30" s="252">
        <v>2</v>
      </c>
      <c r="E30" s="502" t="s">
        <v>432</v>
      </c>
      <c r="F30" s="503"/>
      <c r="G30" s="503"/>
      <c r="H30" s="503"/>
      <c r="I30" s="503"/>
      <c r="J30" s="255" t="s">
        <v>432</v>
      </c>
    </row>
    <row r="31" spans="4:10" ht="15">
      <c r="D31" s="252">
        <v>3</v>
      </c>
      <c r="E31" s="502" t="s">
        <v>433</v>
      </c>
      <c r="F31" s="503"/>
      <c r="G31" s="503"/>
      <c r="H31" s="503"/>
      <c r="I31" s="503"/>
      <c r="J31" s="255" t="s">
        <v>433</v>
      </c>
    </row>
    <row r="32" spans="4:10" ht="15">
      <c r="D32" s="252">
        <v>4</v>
      </c>
      <c r="E32" s="502" t="s">
        <v>434</v>
      </c>
      <c r="F32" s="503"/>
      <c r="G32" s="503"/>
      <c r="H32" s="503"/>
      <c r="I32" s="503"/>
      <c r="J32" s="255" t="s">
        <v>434</v>
      </c>
    </row>
    <row r="33" spans="4:10" ht="15">
      <c r="D33" s="252">
        <v>5</v>
      </c>
      <c r="E33" s="502" t="s">
        <v>848</v>
      </c>
      <c r="F33" s="503"/>
      <c r="G33" s="503"/>
      <c r="H33" s="503"/>
      <c r="I33" s="503"/>
      <c r="J33" s="255" t="s">
        <v>848</v>
      </c>
    </row>
    <row r="34" spans="4:10" ht="15">
      <c r="D34" s="253"/>
      <c r="E34" s="253"/>
      <c r="F34" s="253"/>
      <c r="G34" s="253"/>
      <c r="H34" s="253"/>
      <c r="I34" s="254"/>
      <c r="J34" s="253"/>
    </row>
    <row r="35" spans="4:10" ht="15">
      <c r="D35" s="253"/>
      <c r="E35" s="253"/>
      <c r="F35" s="253"/>
      <c r="G35" s="253"/>
      <c r="H35" s="253"/>
      <c r="I35" s="254"/>
      <c r="J35" s="253"/>
    </row>
    <row r="36" spans="4:10" ht="15.75">
      <c r="D36" s="454" t="s">
        <v>580</v>
      </c>
      <c r="E36" s="455"/>
      <c r="F36" s="455"/>
      <c r="G36" s="455"/>
      <c r="H36" s="455"/>
      <c r="I36" s="455"/>
      <c r="J36" s="456"/>
    </row>
    <row r="37" spans="4:10" ht="30" customHeight="1">
      <c r="D37" s="504" t="s">
        <v>581</v>
      </c>
      <c r="E37" s="505"/>
      <c r="F37" s="505"/>
      <c r="G37" s="505"/>
      <c r="H37" s="505"/>
      <c r="I37" s="505"/>
      <c r="J37" s="506"/>
    </row>
    <row r="38" spans="4:10" ht="15">
      <c r="D38" s="253"/>
      <c r="E38" s="253"/>
      <c r="F38" s="253"/>
      <c r="G38" s="253"/>
      <c r="H38" s="253"/>
      <c r="I38" s="254"/>
      <c r="J38" s="253"/>
    </row>
    <row r="39" spans="4:10" ht="15">
      <c r="D39" s="253"/>
      <c r="E39" s="253"/>
      <c r="F39" s="253"/>
      <c r="G39" s="253"/>
      <c r="H39" s="253"/>
      <c r="I39" s="254"/>
      <c r="J39" s="253"/>
    </row>
    <row r="40" spans="9:9" ht="15">
      <c r="I40" s="248"/>
    </row>
    <row r="41" spans="4:10" ht="18" customHeight="1">
      <c r="D41" s="454" t="s">
        <v>584</v>
      </c>
      <c r="E41" s="455"/>
      <c r="F41" s="455"/>
      <c r="G41" s="455"/>
      <c r="H41" s="455"/>
      <c r="I41" s="455"/>
      <c r="J41" s="456"/>
    </row>
    <row r="42" spans="4:10" ht="60" customHeight="1">
      <c r="D42" s="457" t="s">
        <v>435</v>
      </c>
      <c r="E42" s="458"/>
      <c r="F42" s="458"/>
      <c r="G42" s="458"/>
      <c r="H42" s="458"/>
      <c r="I42" s="458"/>
      <c r="J42" s="459"/>
    </row>
    <row r="43" spans="4:10" ht="49.5" customHeight="1">
      <c r="D43" s="460" t="s">
        <v>416</v>
      </c>
      <c r="E43" s="461"/>
      <c r="F43" s="461"/>
      <c r="G43" s="461"/>
      <c r="H43" s="461"/>
      <c r="I43" s="461"/>
      <c r="J43" s="462"/>
    </row>
    <row r="44" spans="4:10" ht="53.25" customHeight="1">
      <c r="D44" s="460" t="s">
        <v>417</v>
      </c>
      <c r="E44" s="461"/>
      <c r="F44" s="461"/>
      <c r="G44" s="461"/>
      <c r="H44" s="461"/>
      <c r="I44" s="461"/>
      <c r="J44" s="462"/>
    </row>
    <row r="45" spans="4:10" ht="30" customHeight="1">
      <c r="D45" s="463" t="s">
        <v>418</v>
      </c>
      <c r="E45" s="464"/>
      <c r="F45" s="464"/>
      <c r="G45" s="464"/>
      <c r="H45" s="464"/>
      <c r="I45" s="464"/>
      <c r="J45" s="465"/>
    </row>
    <row r="46" spans="4:10" ht="56.25" customHeight="1">
      <c r="D46" s="466" t="s">
        <v>419</v>
      </c>
      <c r="E46" s="467"/>
      <c r="F46" s="467"/>
      <c r="G46" s="467"/>
      <c r="H46" s="467"/>
      <c r="I46" s="467"/>
      <c r="J46" s="468"/>
    </row>
    <row r="47" spans="4:10" ht="84.75" customHeight="1">
      <c r="D47" s="466" t="s">
        <v>420</v>
      </c>
      <c r="E47" s="467"/>
      <c r="F47" s="467"/>
      <c r="G47" s="467"/>
      <c r="H47" s="467"/>
      <c r="I47" s="467"/>
      <c r="J47" s="468"/>
    </row>
    <row r="48" spans="4:10" ht="61.5" customHeight="1">
      <c r="D48" s="499" t="s">
        <v>421</v>
      </c>
      <c r="E48" s="500"/>
      <c r="F48" s="500"/>
      <c r="G48" s="500"/>
      <c r="H48" s="500"/>
      <c r="I48" s="500"/>
      <c r="J48" s="501"/>
    </row>
    <row r="49" spans="9:9" ht="15">
      <c r="I49" s="248"/>
    </row>
    <row r="50" spans="9:9" ht="15">
      <c r="I50" s="248"/>
    </row>
    <row r="51" spans="4:10" ht="15.75">
      <c r="D51" s="469" t="s">
        <v>585</v>
      </c>
      <c r="E51" s="470"/>
      <c r="F51" s="470"/>
      <c r="G51" s="470"/>
      <c r="H51" s="470"/>
      <c r="I51" s="470"/>
      <c r="J51" s="471"/>
    </row>
    <row r="52" spans="4:10" ht="20.1" customHeight="1">
      <c r="D52" s="453" t="s">
        <v>422</v>
      </c>
      <c r="E52" s="453"/>
      <c r="F52" s="453"/>
      <c r="G52" s="453"/>
      <c r="H52" s="453"/>
      <c r="I52" s="453"/>
      <c r="J52" s="453"/>
    </row>
    <row r="53" spans="4:10" ht="20.1" customHeight="1">
      <c r="D53" s="453" t="s">
        <v>423</v>
      </c>
      <c r="E53" s="453"/>
      <c r="F53" s="453"/>
      <c r="G53" s="453"/>
      <c r="H53" s="453"/>
      <c r="I53" s="453"/>
      <c r="J53" s="453"/>
    </row>
    <row r="54" spans="4:10" ht="20.1" customHeight="1">
      <c r="D54" s="453" t="s">
        <v>424</v>
      </c>
      <c r="E54" s="453"/>
      <c r="F54" s="453"/>
      <c r="G54" s="453"/>
      <c r="H54" s="453"/>
      <c r="I54" s="453"/>
      <c r="J54" s="453"/>
    </row>
    <row r="55" spans="4:10" ht="42" customHeight="1">
      <c r="D55" s="453" t="s">
        <v>425</v>
      </c>
      <c r="E55" s="453"/>
      <c r="F55" s="453"/>
      <c r="G55" s="453"/>
      <c r="H55" s="453"/>
      <c r="I55" s="453"/>
      <c r="J55" s="453"/>
    </row>
    <row r="56" spans="4:10" ht="38.25" customHeight="1">
      <c r="D56" s="453" t="s">
        <v>426</v>
      </c>
      <c r="E56" s="453"/>
      <c r="F56" s="453"/>
      <c r="G56" s="453"/>
      <c r="H56" s="453"/>
      <c r="I56" s="453"/>
      <c r="J56" s="453"/>
    </row>
    <row r="57" spans="4:10" ht="38.25" customHeight="1">
      <c r="D57" s="473" t="s">
        <v>427</v>
      </c>
      <c r="E57" s="453"/>
      <c r="F57" s="453"/>
      <c r="G57" s="453"/>
      <c r="H57" s="453"/>
      <c r="I57" s="453"/>
      <c r="J57" s="453"/>
    </row>
    <row r="58" spans="4:10" ht="38.25" customHeight="1">
      <c r="D58" s="473" t="s">
        <v>428</v>
      </c>
      <c r="E58" s="453"/>
      <c r="F58" s="453"/>
      <c r="G58" s="453"/>
      <c r="H58" s="453"/>
      <c r="I58" s="453"/>
      <c r="J58" s="453"/>
    </row>
    <row r="59" spans="4:10" ht="25.5" customHeight="1">
      <c r="D59" s="474" t="s">
        <v>429</v>
      </c>
      <c r="E59" s="472"/>
      <c r="F59" s="472"/>
      <c r="G59" s="472"/>
      <c r="H59" s="472"/>
      <c r="I59" s="472"/>
      <c r="J59" s="472"/>
    </row>
    <row r="60" spans="4:10" ht="27.75" customHeight="1">
      <c r="D60" s="472" t="s">
        <v>430</v>
      </c>
      <c r="E60" s="472"/>
      <c r="F60" s="472"/>
      <c r="G60" s="472"/>
      <c r="H60" s="472"/>
      <c r="I60" s="472"/>
      <c r="J60" s="472"/>
    </row>
    <row r="61" spans="9:9" ht="15">
      <c r="I61" s="248"/>
    </row>
    <row r="62" spans="9:9" ht="15">
      <c r="I62" s="248"/>
    </row>
    <row r="63" spans="9:9" ht="15">
      <c r="I63" s="248"/>
    </row>
    <row r="64" ht="15" customHeight="1"/>
    <row r="65" ht="15" customHeight="1"/>
    <row r="66" ht="15" customHeight="1"/>
    <row r="67" ht="15" customHeight="1"/>
    <row r="68" ht="15" customHeight="1"/>
    <row r="69" ht="15" customHeight="1"/>
  </sheetData>
  <sheetProtection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b117dcc-d982-4465-ba20-04bf0813befd}">
  <sheetPr codeName="Sheet5">
    <tabColor theme="7"/>
  </sheetPr>
  <dimension ref="D1:BA16"/>
  <sheetViews>
    <sheetView showGridLines="0" zoomScale="85" zoomScaleNormal="85" workbookViewId="0" topLeftCell="A7">
      <selection pane="topLeft" activeCell="E16" sqref="E16"/>
    </sheetView>
  </sheetViews>
  <sheetFormatPr defaultColWidth="0" defaultRowHeight="15"/>
  <cols>
    <col min="1" max="1" width="2.2857142857142856" customWidth="1"/>
    <col min="2" max="2" width="2.142857142857143" hidden="1" customWidth="1"/>
    <col min="3" max="3" width="2" hidden="1" customWidth="1"/>
    <col min="4" max="4" width="9.714285714285714" customWidth="1"/>
    <col min="5" max="5" width="33.285714285714285" customWidth="1"/>
    <col min="6" max="6" width="35.714285714285715" hidden="1" customWidth="1"/>
    <col min="7" max="7" width="38" customWidth="1"/>
    <col min="8" max="8" width="13.714285714285714" customWidth="1"/>
    <col min="9" max="10" width="20.714285714285715" customWidth="1"/>
    <col min="11" max="12" width="20.714285714285715" hidden="1" customWidth="1"/>
    <col min="13" max="15" width="20.714285714285715" customWidth="1"/>
    <col min="16" max="16" width="20.714285714285715" hidden="1" customWidth="1"/>
    <col min="17" max="18" width="20.714285714285715" customWidth="1"/>
    <col min="19" max="21" width="20.714285714285715" hidden="1" customWidth="1"/>
    <col min="22" max="22" width="20.714285714285715" customWidth="1"/>
    <col min="23" max="26" width="20.714285714285715" hidden="1" customWidth="1"/>
    <col min="27" max="28" width="20.714285714285715" customWidth="1"/>
    <col min="29" max="29" width="20.714285714285715" style="272" customWidth="1"/>
    <col min="30" max="30" width="3" style="272" customWidth="1"/>
    <col min="31" max="16383" width="1" hidden="1"/>
    <col min="16384" max="16384" width="2.2857142857142856" hidden="1" customWidth="1"/>
  </cols>
  <sheetData>
    <row r="1" spans="9:44" ht="15" hidden="1">
      <c r="I1">
        <v>0</v>
      </c>
      <c r="AC1"/>
      <c r="AD1"/>
      <c r="AR1" s="7" t="s">
        <v>394</v>
      </c>
    </row>
    <row r="2" spans="5:53" ht="15"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s="7" t="s">
        <v>440</v>
      </c>
      <c r="AZ2" t="s">
        <v>461</v>
      </c>
      <c r="BA2" t="s">
        <v>462</v>
      </c>
    </row>
    <row r="3" spans="29:44" ht="15" hidden="1">
      <c r="AC3"/>
      <c r="AD3"/>
      <c r="AR3" s="7" t="s">
        <v>383</v>
      </c>
    </row>
    <row r="4" spans="29:44" ht="15" hidden="1">
      <c r="AC4"/>
      <c r="AD4"/>
      <c r="AR4" s="7" t="s">
        <v>335</v>
      </c>
    </row>
    <row r="5" spans="29:44" ht="15" hidden="1">
      <c r="AC5"/>
      <c r="AD5"/>
      <c r="AR5" s="7" t="s">
        <v>384</v>
      </c>
    </row>
    <row r="6" spans="29:44" ht="15" hidden="1">
      <c r="AC6"/>
      <c r="AD6"/>
      <c r="AR6" s="7" t="s">
        <v>343</v>
      </c>
    </row>
    <row r="7" spans="29:44" ht="15" customHeight="1">
      <c r="AC7"/>
      <c r="AD7"/>
      <c r="AR7" s="7"/>
    </row>
    <row r="8" spans="29:44" ht="15" customHeight="1">
      <c r="AC8"/>
      <c r="AD8"/>
      <c r="AR8" s="7"/>
    </row>
    <row r="9" spans="4:48" ht="29.25" customHeight="1">
      <c r="D9" s="603" t="s">
        <v>119</v>
      </c>
      <c r="E9" s="558" t="s">
        <v>34</v>
      </c>
      <c r="F9" s="558"/>
      <c r="G9" s="603" t="s">
        <v>118</v>
      </c>
      <c r="H9" s="558" t="s">
        <v>1</v>
      </c>
      <c r="I9" s="514" t="s">
        <v>368</v>
      </c>
      <c r="J9" s="558" t="s">
        <v>3</v>
      </c>
      <c r="K9" s="558" t="s">
        <v>4</v>
      </c>
      <c r="L9" s="558" t="s">
        <v>5</v>
      </c>
      <c r="M9" s="558" t="s">
        <v>6</v>
      </c>
      <c r="N9" s="558" t="s">
        <v>7</v>
      </c>
      <c r="O9" s="558" t="s">
        <v>8</v>
      </c>
      <c r="P9" s="558"/>
      <c r="Q9" s="558"/>
      <c r="R9" s="558"/>
      <c r="S9" s="558" t="s">
        <v>9</v>
      </c>
      <c r="T9" s="603" t="s">
        <v>447</v>
      </c>
      <c r="U9" s="603" t="s">
        <v>116</v>
      </c>
      <c r="V9" s="558" t="s">
        <v>89</v>
      </c>
      <c r="W9" s="558" t="s">
        <v>12</v>
      </c>
      <c r="X9" s="558"/>
      <c r="Y9" s="558" t="s">
        <v>13</v>
      </c>
      <c r="Z9" s="558"/>
      <c r="AA9" s="558" t="s">
        <v>14</v>
      </c>
      <c r="AB9" s="514" t="s">
        <v>441</v>
      </c>
      <c r="AC9" s="603" t="s">
        <v>459</v>
      </c>
      <c r="AD9"/>
      <c r="AR9" s="7"/>
      <c r="AV9" t="s">
        <v>34</v>
      </c>
    </row>
    <row r="10" spans="4:48" ht="31.5" customHeight="1">
      <c r="D10" s="604"/>
      <c r="E10" s="558"/>
      <c r="F10" s="558"/>
      <c r="G10" s="604"/>
      <c r="H10" s="558"/>
      <c r="I10" s="558"/>
      <c r="J10" s="558"/>
      <c r="K10" s="558"/>
      <c r="L10" s="558"/>
      <c r="M10" s="558"/>
      <c r="N10" s="558"/>
      <c r="O10" s="558" t="s">
        <v>15</v>
      </c>
      <c r="P10" s="558"/>
      <c r="Q10" s="558"/>
      <c r="R10" s="558" t="s">
        <v>16</v>
      </c>
      <c r="S10" s="558"/>
      <c r="T10" s="604"/>
      <c r="U10" s="604"/>
      <c r="V10" s="558"/>
      <c r="W10" s="558"/>
      <c r="X10" s="558"/>
      <c r="Y10" s="558"/>
      <c r="Z10" s="558"/>
      <c r="AA10" s="558"/>
      <c r="AB10" s="558"/>
      <c r="AC10" s="604"/>
      <c r="AD10"/>
      <c r="AR10" s="7"/>
      <c r="AV10" t="s">
        <v>379</v>
      </c>
    </row>
    <row r="11" spans="4:30" ht="78.75" customHeight="1">
      <c r="D11" s="605"/>
      <c r="E11" s="558"/>
      <c r="F11" s="558"/>
      <c r="G11" s="605"/>
      <c r="H11" s="558"/>
      <c r="I11" s="558"/>
      <c r="J11" s="558"/>
      <c r="K11" s="558"/>
      <c r="L11" s="558"/>
      <c r="M11" s="558"/>
      <c r="N11" s="558"/>
      <c r="O11" s="40" t="s">
        <v>17</v>
      </c>
      <c r="P11" s="40" t="s">
        <v>18</v>
      </c>
      <c r="Q11" s="40" t="s">
        <v>19</v>
      </c>
      <c r="R11" s="558"/>
      <c r="S11" s="558"/>
      <c r="T11" s="605"/>
      <c r="U11" s="605"/>
      <c r="V11" s="558"/>
      <c r="W11" s="40" t="s">
        <v>20</v>
      </c>
      <c r="X11" s="40" t="s">
        <v>21</v>
      </c>
      <c r="Y11" s="40" t="s">
        <v>20</v>
      </c>
      <c r="Z11" s="40" t="s">
        <v>21</v>
      </c>
      <c r="AA11" s="558"/>
      <c r="AB11" s="558"/>
      <c r="AC11" s="605"/>
      <c r="AD11"/>
    </row>
    <row r="12" spans="4:30" ht="24" customHeight="1">
      <c r="D12" s="9" t="s">
        <v>74</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1"/>
      <c r="E13" s="85"/>
      <c r="F13" s="77"/>
      <c r="G13" s="77"/>
      <c r="H13" s="16"/>
      <c r="I13" s="16"/>
      <c r="J13" s="16"/>
      <c r="K13" s="47"/>
      <c r="L13" s="47"/>
      <c r="M13" s="223" t="str">
        <f>+IFERROR(IF(COUNT(J13:L13),ROUND(SUM(J13:L13),0),""),"")</f>
        <v/>
      </c>
      <c r="N13" s="221" t="str">
        <f>+IFERROR(IF(COUNT(M13),ROUND(M13/'Shareholding Pattern'!$L$78*100,2),""),0)</f>
        <v/>
      </c>
      <c r="O13" s="258" t="str">
        <f>IF(J13="","",J13)</f>
        <v/>
      </c>
      <c r="P13" s="203"/>
      <c r="Q13" s="222" t="str">
        <f>+IFERROR(IF(COUNT(O13:P13),ROUND(SUM(O13,P13),2),""),"")</f>
        <v/>
      </c>
      <c r="R13" s="221" t="str">
        <f>+IFERROR(IF(COUNT(Q13),ROUND(Q13/('Shareholding Pattern'!$P$79)*100,2),""),0)</f>
        <v/>
      </c>
      <c r="S13" s="47"/>
      <c r="T13" s="47"/>
      <c r="U13" s="224" t="str">
        <f>+IFERROR(IF(COUNT(S13:T13),ROUND(SUM(S13:T13),0),""),"")</f>
        <v/>
      </c>
      <c r="V13" s="221" t="str">
        <f>+IFERROR(IF(COUNT(M13,U13),ROUND(SUM(U13,M13)/SUM('Shareholding Pattern'!$L$78,'Shareholding Pattern'!$T$78)*100,2),""),0)</f>
        <v/>
      </c>
      <c r="W13" s="47"/>
      <c r="X13" s="221" t="str">
        <f>+IFERROR(IF(COUNT(W13),ROUND(SUM(W13)/SUM(M13)*100,2),""),0)</f>
        <v/>
      </c>
      <c r="Y13" s="47"/>
      <c r="Z13" s="221" t="str">
        <f>+IFERROR(IF(COUNT(Y13),ROUND(SUM(Y13)/SUM(M13)*100,2),""),0)</f>
        <v/>
      </c>
      <c r="AA13" s="208"/>
      <c r="AB13" s="265"/>
      <c r="AC13" s="315"/>
      <c r="AD13" s="271" t="str">
        <f>IF(COUNT(H15:$AA$14999)=0,"",SUM(AC1:AC65533))</f>
        <v/>
      </c>
      <c r="AF13" s="352">
        <f>IF(SUM(I13:AA13)&gt;0,1,0)</f>
        <v>0</v>
      </c>
      <c r="AG13" s="352"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09"/>
    </row>
    <row r="16" spans="4:27" ht="20.1" customHeight="1">
      <c r="D16" s="59"/>
      <c r="E16" s="210" t="s">
        <v>392</v>
      </c>
      <c r="F16" s="36"/>
      <c r="G16" s="60"/>
      <c r="H16" s="210"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21" t="str">
        <f>+IFERROR(IF(COUNT(M16),ROUND(M16/'Shareholding Pattern'!$L$78*100,2),""),0)</f>
        <v/>
      </c>
      <c r="O16" s="185" t="str">
        <f>+IFERROR(IF(COUNT(O14:O15),ROUND(SUM(O14:O15),0),""),"")</f>
        <v/>
      </c>
      <c r="P16" s="185" t="str">
        <f>+IFERROR(IF(COUNT(P14:P15),ROUND(SUM(P14:P15),0),""),"")</f>
        <v/>
      </c>
      <c r="Q16" s="185" t="str">
        <f>+IFERROR(IF(COUNT(Q14:Q15),ROUND(SUM(Q14:Q15),0),""),"")</f>
        <v/>
      </c>
      <c r="R16" s="221" t="str">
        <f>+IFERROR(IF(COUNT(Q16),ROUND(Q16/('Shareholding Pattern'!$P$79)*100,2),""),0)</f>
        <v/>
      </c>
      <c r="S16" s="64" t="str">
        <f>+IFERROR(IF(COUNT(S14:S15),ROUND(SUM(S14:S15),0),""),"")</f>
        <v/>
      </c>
      <c r="T16" s="64" t="str">
        <f>+IFERROR(IF(COUNT(T14:T15),ROUND(SUM(T14:T15),0),""),"")</f>
        <v/>
      </c>
      <c r="U16" s="64" t="str">
        <f>+IFERROR(IF(COUNT(U14:U15),ROUND(SUM(U14:U15),0),""),"")</f>
        <v/>
      </c>
      <c r="V16" s="221" t="str">
        <f>+IFERROR(IF(COUNT(M16,U16),ROUND(SUM(U16,M16)/SUM('Shareholding Pattern'!$L$78,'Shareholding Pattern'!$T$78)*100,2),""),0)</f>
        <v/>
      </c>
      <c r="W16" s="64" t="str">
        <f>+IFERROR(IF(COUNT(W14:W15),ROUND(SUM(W14:W15),0),""),"")</f>
        <v/>
      </c>
      <c r="X16" s="221" t="str">
        <f>+IFERROR(IF(COUNT(W16),ROUND(SUM(W16)/SUM(M16)*100,2),""),0)</f>
        <v/>
      </c>
      <c r="Y16" s="64" t="str">
        <f>+IFERROR(IF(COUNT(Y14:Y15),ROUND(SUM(Y14:Y15),0),""),"")</f>
        <v/>
      </c>
      <c r="Z16" s="221" t="str">
        <f>+IFERROR(IF(COUNT(Y16),ROUND(SUM(Y16)/SUM(M16)*100,2),""),0)</f>
        <v/>
      </c>
      <c r="AA16" s="64" t="str">
        <f>+IFERROR(IF(COUNT(AA14:AA15),ROUND(SUM(AA14:AA15),0),""),"")</f>
        <v/>
      </c>
    </row>
  </sheetData>
  <sheetProtection password="F884" sheet="1" objects="1" scenarios="1"/>
  <sortState ref="G15:AA20">
    <sortCondition sortBy="value" ref="AA15:AA20"/>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I13:L13 O13:P13 S13:T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Click here to go back"/>
  </hyperlinks>
  <pageMargins left="0.7" right="0.7" top="0.75" bottom="0.75" header="0.3" footer="0.3"/>
  <pageSetup orientation="portrait" paperSize="1"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2b7cdf-58a3-46da-af28-38253a2a9ebc}">
  <sheetPr codeName="Sheet6">
    <tabColor theme="2" tint="-0.09996999800205231"/>
  </sheetPr>
  <dimension ref="B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3.4285714285714284" customWidth="1"/>
    <col min="29" max="16383" width="1.8571428571428572" hidden="1"/>
  </cols>
  <sheetData>
    <row r="1" spans="2:9" ht="15" hidden="1">
      <c r="B1" s="353" t="s">
        <v>856</v>
      </c>
      <c r="E1">
        <v>1</v>
      </c>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13</v>
      </c>
      <c r="X9" s="558"/>
      <c r="Y9" s="558" t="s">
        <v>14</v>
      </c>
      <c r="Z9" s="514" t="s">
        <v>441</v>
      </c>
      <c r="AA9" s="603" t="s">
        <v>459</v>
      </c>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40" t="s">
        <v>20</v>
      </c>
      <c r="X11" s="40" t="s">
        <v>21</v>
      </c>
      <c r="Y11" s="558"/>
      <c r="Z11" s="558"/>
      <c r="AA11" s="605"/>
    </row>
    <row r="12" spans="5:27" s="5" customFormat="1" ht="33" customHeight="1">
      <c r="E12" s="9" t="s">
        <v>75</v>
      </c>
      <c r="F12" s="260"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Pattern'!$L$78*100,2),""),0)</f>
        <v/>
      </c>
      <c r="M16" s="35" t="str">
        <f>+IFERROR(IF(COUNT(M14:M15),ROUND(SUM(M14:M15),0),""),"")</f>
        <v/>
      </c>
      <c r="N16" s="35" t="str">
        <f>+IFERROR(IF(COUNT(N14:N15),ROUND(SUM(N14:N15),0),""),"")</f>
        <v/>
      </c>
      <c r="O16" s="35" t="str">
        <f>+IFERROR(IF(COUNT(O14:O15),ROUND(SUM(O14:O15),0),""),"")</f>
        <v/>
      </c>
      <c r="P16" s="17" t="str">
        <f>+IFERROR(IF(COUNT(O16),ROUND(O16/('Shareholding Pattern'!$P$79)*100,2),""),0)</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Click here to go back"/>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8cbce31-8009-4e9f-819b-33c7e1337f98}">
  <sheetPr codeName="Sheet7">
    <tabColor theme="2" tint="-0.09996999800205231"/>
  </sheetPr>
  <dimension ref="E1:AS23"/>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2.5714285714285716" customWidth="1"/>
    <col min="29" max="16384" width="2" hidden="1"/>
  </cols>
  <sheetData>
    <row r="1" spans="9:9"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13</v>
      </c>
      <c r="X9" s="558"/>
      <c r="Y9" s="558" t="s">
        <v>14</v>
      </c>
      <c r="Z9" s="514" t="s">
        <v>441</v>
      </c>
      <c r="AA9" s="603" t="s">
        <v>459</v>
      </c>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40" t="s">
        <v>20</v>
      </c>
      <c r="X11" s="40" t="s">
        <v>21</v>
      </c>
      <c r="Y11" s="558"/>
      <c r="Z11" s="558"/>
      <c r="AA11" s="605"/>
    </row>
    <row r="12" spans="5:27" ht="21" customHeight="1">
      <c r="E12" s="9" t="s">
        <v>75</v>
      </c>
      <c r="F12" s="260"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Pattern'!$L$78*100,2),""),0)</f>
        <v/>
      </c>
      <c r="M16" s="35" t="str">
        <f>+IFERROR(IF(COUNT(M14:M15),ROUND(SUM(M14:M15),0),""),"")</f>
        <v/>
      </c>
      <c r="N16" s="35" t="str">
        <f>+IFERROR(IF(COUNT(N14:N15),ROUND(SUM(N14:N15),0),""),"")</f>
        <v/>
      </c>
      <c r="O16" s="35" t="str">
        <f>+IFERROR(IF(COUNT(O14:O15),ROUND(SUM(O14:O15),0),""),"")</f>
        <v/>
      </c>
      <c r="P16" s="17" t="str">
        <f>+IFERROR(IF(COUNT(O16),ROUND(O16/('Shareholding Pattern'!$P$79)*100,2),""),0)</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ht="15">
      <c r="I23" t="s">
        <v>382</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Click here to go back"/>
  </hyperlinks>
  <pageMargins left="0.7" right="0.7" top="0.75" bottom="0.75" header="0.3" footer="0.3"/>
  <pageSetup orientation="portrait" paperSize="1" r:id="rId2"/>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3a40c2e-4123-498c-bec0-7b9f15208be4}">
  <sheetPr codeName="Sheet8">
    <tabColor theme="2" tint="-0.09996999800205231"/>
  </sheetPr>
  <dimension ref="E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3.2857142857142856" customWidth="1"/>
    <col min="29" max="16384" width="1.4285714285714286" hidden="1"/>
  </cols>
  <sheetData>
    <row r="1" spans="9:9"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spans="44:44" ht="15" customHeight="1">
      <c r="AR7" t="s">
        <v>335</v>
      </c>
    </row>
    <row r="8" spans="44:44" ht="15" customHeight="1">
      <c r="AR8" t="s">
        <v>337</v>
      </c>
    </row>
    <row r="9" spans="5:44"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13</v>
      </c>
      <c r="X9" s="558"/>
      <c r="Y9" s="558" t="s">
        <v>14</v>
      </c>
      <c r="Z9" s="514" t="s">
        <v>441</v>
      </c>
      <c r="AA9" s="603" t="s">
        <v>459</v>
      </c>
      <c r="AR9" t="s">
        <v>338</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c r="AR10" t="s">
        <v>339</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40" t="s">
        <v>20</v>
      </c>
      <c r="X11" s="40" t="s">
        <v>21</v>
      </c>
      <c r="Y11" s="558"/>
      <c r="Z11" s="558"/>
      <c r="AA11" s="605"/>
      <c r="AR11" t="s">
        <v>344</v>
      </c>
    </row>
    <row r="12" spans="5:44" ht="21.75" customHeight="1">
      <c r="E12" s="9" t="s">
        <v>76</v>
      </c>
      <c r="F12" s="260" t="s">
        <v>40</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t="str">
        <f>IF(COUNT(H15:$Y$15000)=0,"",SUM(AC1:AC65533))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4"/>
    </row>
    <row r="16" spans="5:25" ht="20.1" customHeight="1">
      <c r="E16" s="59"/>
      <c r="F16" s="126" t="s">
        <v>392</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Pattern'!$L$78*100,2),""),0)</f>
        <v/>
      </c>
      <c r="M16" s="34" t="str">
        <f>+IFERROR(IF(COUNT(M14:M15),ROUND(SUM(M14:M15),0),""),"")</f>
        <v/>
      </c>
      <c r="N16" s="34" t="str">
        <f>+IFERROR(IF(COUNT(N14:N15),ROUND(SUM(N14:N15),0),""),"")</f>
        <v/>
      </c>
      <c r="O16" s="34" t="str">
        <f>+IFERROR(IF(COUNT(O14:O15),ROUND(SUM(O14:O15),0),""),"")</f>
        <v/>
      </c>
      <c r="P16" s="17" t="str">
        <f>+IFERROR(IF(COUNT(O16),ROUND(O16/('Shareholding Pattern'!$P$79)*100,2),""),0)</f>
        <v/>
      </c>
      <c r="Q16" s="1" t="str">
        <f>+IFERROR(IF(COUNT(Q14:Q15),ROUND(SUM(Q14:Q15),0),""),"")</f>
        <v/>
      </c>
      <c r="R16" s="1" t="str">
        <f>+IFERROR(IF(COUNT(R14:R15),ROUND(SUM(R14:R15),0),""),"")</f>
        <v/>
      </c>
      <c r="S16" s="1" t="str">
        <f>+IFERROR(IF(COUNT(S14:S15),ROUND(SUM(S14:S15),0),""),"")</f>
        <v/>
      </c>
      <c r="T16" s="17" t="str">
        <f>+IFERROR(IF(COUNT(K16,S16),ROUND(SUM(S16,K16)/SUM('Shareholding Pattern'!$L$78,'Shareholding Pattern'!$T$78)*100,2),""),0)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Click here to go back"/>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db3defe-efe3-4b4f-bce3-f69b1d34005d}">
  <sheetPr codeName="Sheet9">
    <tabColor theme="2" tint="-0.09996999800205231"/>
  </sheetPr>
  <dimension ref="E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4.714285714285714" customWidth="1"/>
    <col min="29" max="16384" width="2.4285714285714284" hidden="1"/>
  </cols>
  <sheetData>
    <row r="1" spans="9:9"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spans="44:44" ht="15" customHeight="1">
      <c r="AR7" t="s">
        <v>335</v>
      </c>
    </row>
    <row r="8" spans="44:44" ht="15" customHeight="1">
      <c r="AR8" t="s">
        <v>337</v>
      </c>
    </row>
    <row r="9" spans="5:44"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13</v>
      </c>
      <c r="X9" s="558"/>
      <c r="Y9" s="558" t="s">
        <v>14</v>
      </c>
      <c r="Z9" s="514" t="s">
        <v>441</v>
      </c>
      <c r="AA9" s="603" t="s">
        <v>459</v>
      </c>
      <c r="AR9" t="s">
        <v>338</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c r="AR10" t="s">
        <v>339</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40" t="s">
        <v>20</v>
      </c>
      <c r="X11" s="40" t="s">
        <v>21</v>
      </c>
      <c r="Y11" s="558"/>
      <c r="Z11" s="558"/>
      <c r="AA11" s="605"/>
      <c r="AR11" t="s">
        <v>344</v>
      </c>
    </row>
    <row r="12" spans="5:44" ht="21.75" customHeight="1">
      <c r="E12" s="9" t="s">
        <v>77</v>
      </c>
      <c r="F12" s="260" t="s">
        <v>41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t="str">
        <f>IF(COUNT(H15:$Y$15000)=0,"",SUM(AC1:AC65533))</f>
        <v/>
      </c>
      <c r="AR13" s="11" t="s">
        <v>341</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59"/>
      <c r="F16" s="60" t="s">
        <v>390</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Pattern'!$L$78*100,2),""),0)</f>
        <v/>
      </c>
      <c r="M16" s="34" t="str">
        <f>+IFERROR(IF(COUNT(M14:M15),ROUND(SUM(M14:M15),0),""),"")</f>
        <v/>
      </c>
      <c r="N16" s="34" t="str">
        <f>+IFERROR(IF(COUNT(N14:N15),ROUND(SUM(N14:N15),0),""),"")</f>
        <v/>
      </c>
      <c r="O16" s="34" t="str">
        <f>+IFERROR(IF(COUNT(O14:O15),ROUND(SUM(O14:O15),0),""),"")</f>
        <v/>
      </c>
      <c r="P16" s="17" t="str">
        <f>+IFERROR(IF(COUNT(O16),ROUND(O16/('Shareholding Pattern'!$P$79)*100,2),""),0)</f>
        <v/>
      </c>
      <c r="Q16" s="1" t="str">
        <f>+IFERROR(IF(COUNT(Q14:Q15),ROUND(SUM(Q14:Q15),0),""),"")</f>
        <v/>
      </c>
      <c r="R16" s="1" t="str">
        <f>+IFERROR(IF(COUNT(R14:R15),ROUND(SUM(R14:R15),0),""),"")</f>
        <v/>
      </c>
      <c r="S16" s="1" t="str">
        <f>+IFERROR(IF(COUNT(S14:S15),ROUND(SUM(S14:S15),0),""),"")</f>
        <v/>
      </c>
      <c r="T16" s="17" t="str">
        <f>+IFERROR(IF(COUNT(K16,S16),ROUND(SUM(S16,K16)/SUM('Shareholding Pattern'!$L$78,'Shareholding Pattern'!$T$78)*100,2),""),0)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Click here to go back "/>
  </hyperlinks>
  <pageMargins left="0.7" right="0.7" top="0.75" bottom="0.75" header="0.3" footer="0.3"/>
  <pageSetup orientation="portrait" paperSize="1" r:id="rId2"/>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0a82c19-c0ed-4b5d-813d-65dc5bbf2c34}">
  <sheetPr codeName="Sheet10">
    <tabColor theme="2" tint="-0.09996999800205231"/>
  </sheetPr>
  <dimension ref="D1:BA16"/>
  <sheetViews>
    <sheetView showGridLines="0" zoomScale="70" zoomScaleNormal="70" workbookViewId="0" topLeftCell="C7">
      <selection pane="topLeft" activeCell="G16" sqref="G16"/>
    </sheetView>
  </sheetViews>
  <sheetFormatPr defaultColWidth="0" defaultRowHeight="15"/>
  <cols>
    <col min="1" max="2" width="2.7142857142857144" hidden="1" customWidth="1"/>
    <col min="3" max="3" width="2.7142857142857144" customWidth="1"/>
    <col min="4" max="4" width="9.714285714285714" customWidth="1"/>
    <col min="5" max="5" width="33.285714285714285" customWidth="1"/>
    <col min="6" max="6" width="35.714285714285715" hidden="1" customWidth="1"/>
    <col min="7" max="7" width="37.285714285714285" customWidth="1"/>
    <col min="8" max="10" width="20.714285714285715" customWidth="1"/>
    <col min="11" max="12" width="20.714285714285715" hidden="1" customWidth="1"/>
    <col min="13" max="15" width="20.714285714285715" customWidth="1"/>
    <col min="16" max="16" width="20.714285714285715" hidden="1" customWidth="1"/>
    <col min="17" max="18" width="20.714285714285715" customWidth="1"/>
    <col min="19" max="21" width="20.714285714285715" hidden="1" customWidth="1"/>
    <col min="22" max="22" width="20.714285714285715" customWidth="1"/>
    <col min="23" max="26" width="20.714285714285715" hidden="1" customWidth="1"/>
    <col min="27" max="28" width="20.714285714285715" customWidth="1"/>
    <col min="29" max="29" width="20.714285714285715" style="272" customWidth="1"/>
    <col min="30" max="30" width="3.857142857142857" style="272" customWidth="1"/>
    <col min="31" max="16383" width="4" hidden="1"/>
    <col min="16384" max="16384" width="3.7142857142857144" hidden="1"/>
  </cols>
  <sheetData>
    <row r="1" spans="9:30" ht="15" hidden="1">
      <c r="I1">
        <v>0</v>
      </c>
      <c r="AC1"/>
      <c r="AD1"/>
    </row>
    <row r="2" spans="5:45" ht="15"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29:53" ht="15" hidden="1">
      <c r="AC3"/>
      <c r="AD3"/>
      <c r="AR3" t="s">
        <v>440</v>
      </c>
      <c r="AS3" t="s">
        <v>467</v>
      </c>
      <c r="AT3" t="s">
        <v>468</v>
      </c>
      <c r="AU3" t="s">
        <v>570</v>
      </c>
      <c r="AV3" t="s">
        <v>343</v>
      </c>
      <c r="AW3" t="s">
        <v>469</v>
      </c>
      <c r="AX3" t="s">
        <v>342</v>
      </c>
      <c r="AY3" t="s">
        <v>337</v>
      </c>
      <c r="AZ3" t="s">
        <v>470</v>
      </c>
      <c r="BA3" t="s">
        <v>466</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603" t="s">
        <v>119</v>
      </c>
      <c r="E9" s="558" t="s">
        <v>34</v>
      </c>
      <c r="F9" s="558"/>
      <c r="G9" s="603" t="s">
        <v>118</v>
      </c>
      <c r="H9" s="558" t="s">
        <v>1</v>
      </c>
      <c r="I9" s="514" t="s">
        <v>368</v>
      </c>
      <c r="J9" s="558" t="s">
        <v>3</v>
      </c>
      <c r="K9" s="558" t="s">
        <v>4</v>
      </c>
      <c r="L9" s="558" t="s">
        <v>5</v>
      </c>
      <c r="M9" s="558" t="s">
        <v>6</v>
      </c>
      <c r="N9" s="558" t="s">
        <v>7</v>
      </c>
      <c r="O9" s="558" t="s">
        <v>8</v>
      </c>
      <c r="P9" s="558"/>
      <c r="Q9" s="558"/>
      <c r="R9" s="558"/>
      <c r="S9" s="558" t="s">
        <v>9</v>
      </c>
      <c r="T9" s="603" t="s">
        <v>447</v>
      </c>
      <c r="U9" s="603" t="s">
        <v>116</v>
      </c>
      <c r="V9" s="558" t="s">
        <v>89</v>
      </c>
      <c r="W9" s="558" t="s">
        <v>12</v>
      </c>
      <c r="X9" s="558"/>
      <c r="Y9" s="558" t="s">
        <v>13</v>
      </c>
      <c r="Z9" s="558"/>
      <c r="AA9" s="558" t="s">
        <v>14</v>
      </c>
      <c r="AB9" s="514" t="s">
        <v>441</v>
      </c>
      <c r="AC9" s="603" t="s">
        <v>459</v>
      </c>
      <c r="AD9"/>
      <c r="AS9" s="63"/>
      <c r="AV9" t="s">
        <v>34</v>
      </c>
    </row>
    <row r="10" spans="4:48" ht="31.5" customHeight="1">
      <c r="D10" s="604"/>
      <c r="E10" s="558"/>
      <c r="F10" s="558"/>
      <c r="G10" s="604"/>
      <c r="H10" s="558"/>
      <c r="I10" s="558"/>
      <c r="J10" s="558"/>
      <c r="K10" s="558"/>
      <c r="L10" s="558"/>
      <c r="M10" s="558"/>
      <c r="N10" s="558"/>
      <c r="O10" s="558" t="s">
        <v>15</v>
      </c>
      <c r="P10" s="558"/>
      <c r="Q10" s="558"/>
      <c r="R10" s="558" t="s">
        <v>16</v>
      </c>
      <c r="S10" s="558"/>
      <c r="T10" s="604"/>
      <c r="U10" s="604"/>
      <c r="V10" s="558"/>
      <c r="W10" s="558"/>
      <c r="X10" s="558"/>
      <c r="Y10" s="558"/>
      <c r="Z10" s="558"/>
      <c r="AA10" s="558"/>
      <c r="AB10" s="558"/>
      <c r="AC10" s="604"/>
      <c r="AD10"/>
      <c r="AS10" s="63"/>
      <c r="AV10" t="s">
        <v>379</v>
      </c>
    </row>
    <row r="11" spans="4:45" ht="78.75" customHeight="1">
      <c r="D11" s="605"/>
      <c r="E11" s="558"/>
      <c r="F11" s="558"/>
      <c r="G11" s="605"/>
      <c r="H11" s="558"/>
      <c r="I11" s="558"/>
      <c r="J11" s="558"/>
      <c r="K11" s="558"/>
      <c r="L11" s="558"/>
      <c r="M11" s="558"/>
      <c r="N11" s="558"/>
      <c r="O11" s="40" t="s">
        <v>17</v>
      </c>
      <c r="P11" s="40" t="s">
        <v>18</v>
      </c>
      <c r="Q11" s="40" t="s">
        <v>19</v>
      </c>
      <c r="R11" s="558"/>
      <c r="S11" s="558"/>
      <c r="T11" s="605"/>
      <c r="U11" s="605"/>
      <c r="V11" s="558"/>
      <c r="W11" s="40" t="s">
        <v>20</v>
      </c>
      <c r="X11" s="40" t="s">
        <v>21</v>
      </c>
      <c r="Y11" s="40" t="s">
        <v>20</v>
      </c>
      <c r="Z11" s="40" t="s">
        <v>21</v>
      </c>
      <c r="AA11" s="558"/>
      <c r="AB11" s="558"/>
      <c r="AC11" s="605"/>
      <c r="AD11"/>
      <c r="AS11" s="63"/>
    </row>
    <row r="12" spans="4:44" ht="30" customHeight="1">
      <c r="D12" s="9" t="s">
        <v>77</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1"/>
      <c r="E13" s="77"/>
      <c r="F13" s="77"/>
      <c r="G13" s="77"/>
      <c r="H13" s="10"/>
      <c r="I13" s="16"/>
      <c r="J13" s="16"/>
      <c r="K13" s="47"/>
      <c r="L13" s="47"/>
      <c r="M13" s="223" t="str">
        <f>+IFERROR(IF(COUNT(J13:L13),ROUND(SUM(J13:L13),0),""),"")</f>
        <v/>
      </c>
      <c r="N13" s="221" t="str">
        <f>+IFERROR(IF(COUNT(M13),ROUND(M13/'Shareholding Pattern'!$L$78*100,2),""),0)</f>
        <v/>
      </c>
      <c r="O13" s="258" t="str">
        <f>IF(J13="","",J13)</f>
        <v/>
      </c>
      <c r="P13" s="203"/>
      <c r="Q13" s="51" t="str">
        <f>+IFERROR(IF(COUNT(O13:P13),ROUND(SUM(O13,P13),0),""),"")</f>
        <v/>
      </c>
      <c r="R13" s="17" t="str">
        <f>+IFERROR(IF(COUNT(Q13),ROUND(Q13/('Shareholding Pattern'!$P$79)*100,2),""),0)</f>
        <v/>
      </c>
      <c r="S13" s="47"/>
      <c r="T13" s="47"/>
      <c r="U13" s="48" t="str">
        <f>+IFERROR(IF(COUNT(S13:T13),ROUND(SUM(S13:T13),0),""),"")</f>
        <v/>
      </c>
      <c r="V13" s="17" t="str">
        <f>+IFERROR(IF(COUNT(M13,U13),ROUND(SUM(U13,M13)/SUM('Shareholding Pattern'!$L$78,'Shareholding Pattern'!$T$78)*100,2),""),0)</f>
        <v/>
      </c>
      <c r="W13" s="47"/>
      <c r="X13" s="17" t="str">
        <f>+IFERROR(IF(W13="","",(IF(COUNT(W13,M13),ROUND(SUM(W13)/SUM(M13)*100,2),""))),0)</f>
        <v/>
      </c>
      <c r="Y13" s="47"/>
      <c r="Z13" s="17" t="str">
        <f>+IFERROR(IF(Y13="","",(IF(COUNT(Y13,M13),ROUND(SUM(Y13)/SUM(M13)*100,2),""))),0)</f>
        <v/>
      </c>
      <c r="AA13" s="16"/>
      <c r="AB13" s="263"/>
      <c r="AC13" s="314"/>
      <c r="AD13" s="271"/>
      <c r="AF13" s="352">
        <f>IF(SUM(I13:AA13),1,0)</f>
        <v>0</v>
      </c>
      <c r="AG13" s="352"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0" t="s">
        <v>392</v>
      </c>
      <c r="H16" s="210"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21" t="str">
        <f>+IFERROR(IF(COUNT(M16),ROUND(M16/'Shareholding Pattern'!$L$78*100,2),""),0)</f>
        <v/>
      </c>
      <c r="O16" s="185" t="str">
        <f>+IFERROR(IF(COUNT(O14:O15),ROUND(SUM(O14:O15),0),""),"")</f>
        <v/>
      </c>
      <c r="P16" s="185" t="str">
        <f>+IFERROR(IF(COUNT(P14:P15),ROUND(SUM(P14:P15),0),""),"")</f>
        <v/>
      </c>
      <c r="Q16" s="185" t="str">
        <f>+IFERROR(IF(COUNT(Q14:Q15),ROUND(SUM(Q14:Q15),0),""),"")</f>
        <v/>
      </c>
      <c r="R16" s="221" t="str">
        <f>+IFERROR(IF(COUNT(Q16),ROUND(Q16/('Shareholding Pattern'!$P$79)*100,2),""),0)</f>
        <v/>
      </c>
      <c r="S16" s="64" t="str">
        <f>+IFERROR(IF(COUNT(S14:S15),ROUND(SUM(S14:S15),0),""),"")</f>
        <v/>
      </c>
      <c r="T16" s="64" t="str">
        <f>+IFERROR(IF(COUNT(T14:T15),ROUND(SUM(T14:T15),0),""),"")</f>
        <v/>
      </c>
      <c r="U16" s="64" t="str">
        <f>+IFERROR(IF(COUNT(U14:U15),ROUND(SUM(U14:U15),0),""),"")</f>
        <v/>
      </c>
      <c r="V16" s="221" t="str">
        <f>+IFERROR(IF(COUNT(M16,U16),ROUND(SUM(U16,M16)/SUM('Shareholding Pattern'!$L$78,'Shareholding Pattern'!$T$78)*100,2),""),0)</f>
        <v/>
      </c>
      <c r="W16" s="64" t="str">
        <f>+IFERROR(IF(COUNT(W14:W15),ROUND(SUM(W14:W15),0),""),"")</f>
        <v/>
      </c>
      <c r="X16" s="221" t="str">
        <f>+IFERROR(IF(COUNT(W16,J16),ROUND(SUM(W16)/SUM(M16)*100,2),""),0)</f>
        <v/>
      </c>
      <c r="Y16" s="64" t="str">
        <f>+IFERROR(IF(COUNT(Y14:Y15),ROUND(SUM(Y14:Y15),0),""),"")</f>
        <v/>
      </c>
      <c r="Z16" s="221" t="str">
        <f>+IFERROR(IF(COUNT(Y16,J16),ROUND(SUM(Y16)/SUM(M16)*100,2),""),0)</f>
        <v/>
      </c>
      <c r="AA16" s="64"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I13:L13 O13:P13 S13:T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Click here to go back"/>
  </hyperlinks>
  <pageMargins left="0.7" right="0.7" top="0.75" bottom="0.75" header="0.3" footer="0.3"/>
  <pageSetup horizontalDpi="200" verticalDpi="200" orientation="portrait" paperSize="1" r:id="rId2"/>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f80c20d-1317-4122-9fa1-d97bd619b521}">
  <sheetPr codeName="Sheet11">
    <tabColor rgb="FFB685DB"/>
  </sheetPr>
  <dimension ref="E1:AR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3.7142857142857144" customWidth="1"/>
    <col min="29" max="16383" width="13" hidden="1"/>
    <col min="16384" max="16384" width="3.7142857142857144" hidden="1"/>
  </cols>
  <sheetData>
    <row r="1" spans="9:9" ht="15" hidden="1">
      <c r="I1">
        <v>0</v>
      </c>
    </row>
    <row r="2" spans="6:27"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c r="AR9" t="s">
        <v>346</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86" t="s">
        <v>710</v>
      </c>
      <c r="Z11" s="386" t="s">
        <v>711</v>
      </c>
      <c r="AA11" s="386" t="s">
        <v>712</v>
      </c>
      <c r="AR11" t="s">
        <v>347</v>
      </c>
    </row>
    <row r="12" spans="5:44" ht="20.1" customHeight="1">
      <c r="E12" s="9" t="s">
        <v>78</v>
      </c>
      <c r="F12" s="52" t="s">
        <v>46</v>
      </c>
      <c r="G12" s="49"/>
      <c r="H12" s="49"/>
      <c r="I12" s="49"/>
      <c r="J12" s="49"/>
      <c r="K12" s="49"/>
      <c r="L12" s="49"/>
      <c r="M12" s="49"/>
      <c r="N12" s="49"/>
      <c r="O12" s="49"/>
      <c r="P12" s="49"/>
      <c r="Q12" s="49"/>
      <c r="R12" s="49"/>
      <c r="S12" s="49"/>
      <c r="T12" s="49"/>
      <c r="U12" s="49"/>
      <c r="V12" s="49"/>
      <c r="W12" s="49"/>
      <c r="X12" s="49"/>
      <c r="Y12" s="49"/>
      <c r="Z12" s="49"/>
      <c r="AA12" s="50"/>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27" ht="15" hidden="1">
      <c r="E15" s="2"/>
      <c r="F15" s="3"/>
      <c r="G15" s="3"/>
      <c r="H15" s="3"/>
      <c r="I15" s="3"/>
      <c r="J15" s="3"/>
      <c r="K15" s="3"/>
      <c r="L15" s="3"/>
      <c r="M15" s="3"/>
      <c r="N15" s="3"/>
      <c r="O15" s="3"/>
      <c r="P15" s="3"/>
      <c r="Q15" s="3"/>
      <c r="R15" s="3"/>
      <c r="S15" s="3"/>
      <c r="T15" s="3"/>
      <c r="U15" s="3"/>
      <c r="V15" s="3"/>
      <c r="W15" s="55"/>
      <c r="X15" s="55"/>
      <c r="Y15" s="55"/>
      <c r="Z15" s="55"/>
      <c r="AA15" s="194"/>
    </row>
    <row r="16" spans="5:27"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0" display="Total"/>
    <hyperlink ref="F16" location="'Shareholding Pattern'!F30" display="Click here to go back"/>
  </hyperlinks>
  <pageMargins left="0.7" right="0.7" top="0.75" bottom="0.75" header="0.3" footer="0.3"/>
  <pageSetup orientation="portrait" paperSize="1"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7a2b2e6-ef36-4233-9ebf-f16a0269cca6}">
  <sheetPr codeName="Sheet12">
    <tabColor rgb="FFB685DB"/>
  </sheetPr>
  <dimension ref="E1:AR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2.857142857142857" customWidth="1"/>
    <col min="29" max="16383" width="22.428571428571427" hidden="1"/>
    <col min="16384" max="16384" width="2.857142857142857"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c r="AR9" t="s">
        <v>346</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86" t="s">
        <v>710</v>
      </c>
      <c r="Z11" s="386" t="s">
        <v>711</v>
      </c>
      <c r="AA11" s="386" t="s">
        <v>712</v>
      </c>
      <c r="AR11" t="s">
        <v>347</v>
      </c>
    </row>
    <row r="12" spans="5:44" ht="18" customHeight="1">
      <c r="E12" s="9" t="s">
        <v>79</v>
      </c>
      <c r="F12" s="52" t="s">
        <v>47</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2"/>
      <c r="F15" s="3"/>
      <c r="G15" s="3"/>
      <c r="H15" s="3"/>
      <c r="I15" s="3"/>
      <c r="J15" s="3"/>
      <c r="K15" s="3"/>
      <c r="L15" s="3"/>
      <c r="M15" s="3"/>
      <c r="N15" s="3"/>
      <c r="O15" s="3"/>
      <c r="P15" s="3"/>
      <c r="Q15" s="3"/>
      <c r="R15" s="3"/>
      <c r="S15" s="3"/>
      <c r="T15" s="3"/>
      <c r="U15" s="3"/>
      <c r="V15" s="3"/>
      <c r="W15" s="55"/>
      <c r="X15" s="55"/>
      <c r="Y15" s="55"/>
      <c r="Z15" s="55"/>
      <c r="AA15" s="194"/>
      <c r="AR15" t="s">
        <v>349</v>
      </c>
    </row>
    <row r="16" spans="5:44"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1" display="Total"/>
    <hyperlink ref="F16" location="'Shareholding Pattern'!F31" display="Click here to go back"/>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c3b10bd-92e0-41d4-80ab-e4c26b3ee623}">
  <sheetPr codeName="Sheet13">
    <tabColor rgb="FFB685DB"/>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3" customWidth="1"/>
    <col min="29" max="16383" width="21" hidden="1"/>
    <col min="16384" max="16384" width="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c r="AR9" t="s">
        <v>346</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86" t="s">
        <v>710</v>
      </c>
      <c r="Z11" s="386" t="s">
        <v>711</v>
      </c>
      <c r="AA11" s="386" t="s">
        <v>712</v>
      </c>
      <c r="AR11" t="s">
        <v>347</v>
      </c>
    </row>
    <row r="12" spans="5:44" ht="18.75" customHeight="1">
      <c r="E12" s="9" t="s">
        <v>80</v>
      </c>
      <c r="F12" s="52" t="s">
        <v>48</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2" display="Total"/>
    <hyperlink ref="F16" location="'Shareholding Pattern'!F32" display="Click here to go back"/>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5f20188-b426-40d5-b999-a31a1be0f3fe}">
  <sheetPr codeName="Sheet14">
    <tabColor rgb="FFB685DB"/>
  </sheetPr>
  <dimension ref="E1:AQ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3.7142857142857144" customWidth="1"/>
    <col min="29" max="16383" width="4.714285714285714" hidden="1"/>
    <col min="16384" max="16384" width="3.7142857142857144"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3:43" ht="15" customHeight="1">
      <c r="AQ7" t="s">
        <v>345</v>
      </c>
    </row>
    <row r="8" spans="43:43" ht="15" customHeight="1">
      <c r="AQ8" t="s">
        <v>335</v>
      </c>
    </row>
    <row r="9" spans="5:43"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c r="AQ9" t="s">
        <v>346</v>
      </c>
    </row>
    <row r="10" spans="5:43"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Q10" t="s">
        <v>336</v>
      </c>
    </row>
    <row r="11" spans="5:43"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c r="AQ11" t="s">
        <v>347</v>
      </c>
    </row>
    <row r="12" spans="5:43" ht="20.1" customHeight="1">
      <c r="E12" s="9" t="s">
        <v>680</v>
      </c>
      <c r="F12" s="52" t="s">
        <v>49</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13"/>
      <c r="G15" s="13"/>
      <c r="H15" s="13"/>
      <c r="I15" s="13"/>
      <c r="J15" s="13"/>
      <c r="K15" s="13"/>
      <c r="L15" s="13"/>
      <c r="M15" s="13"/>
      <c r="N15" s="13"/>
      <c r="O15" s="13"/>
      <c r="P15" s="13"/>
      <c r="Q15" s="13"/>
      <c r="R15" s="13"/>
      <c r="S15" s="13"/>
      <c r="T15" s="13"/>
      <c r="U15" s="13"/>
      <c r="V15" s="13"/>
      <c r="W15" s="55"/>
      <c r="X15" s="55"/>
      <c r="Y15" s="55"/>
      <c r="Z15" s="55"/>
      <c r="AA15" s="194"/>
      <c r="AQ15" t="s">
        <v>349</v>
      </c>
    </row>
    <row r="16" spans="5:43"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eaeaede-459b-4467-96a3-1daade0047c1}">
  <sheetPr codeName="Sheet29"/>
  <dimension ref="D1:X29"/>
  <sheetViews>
    <sheetView showGridLines="0" workbookViewId="0" topLeftCell="D4">
      <selection pane="topLeft" activeCell="F16" sqref="F16"/>
    </sheetView>
  </sheetViews>
  <sheetFormatPr defaultColWidth="0" defaultRowHeight="15" zeroHeight="1"/>
  <cols>
    <col min="1" max="1" width="2.857142857142857" style="18" hidden="1" customWidth="1"/>
    <col min="2" max="2" width="2.4285714285714284" style="18" hidden="1" customWidth="1"/>
    <col min="3" max="3" width="2.857142857142857" style="18" hidden="1" customWidth="1"/>
    <col min="4" max="4" width="2.857142857142857" style="18" customWidth="1"/>
    <col min="5" max="5" width="80.85714285714286" style="18" customWidth="1"/>
    <col min="6" max="6" width="35.57142857142857" style="18" bestFit="1" customWidth="1"/>
    <col min="7" max="7" width="2.7142857142857144" style="18" customWidth="1"/>
    <col min="8" max="16383" width="1.2857142857142858" style="18" hidden="1"/>
    <col min="16384" max="16384" width="4.285714285714286" style="18" hidden="1"/>
  </cols>
  <sheetData>
    <row r="1" spans="8:23" ht="15" hidden="1">
      <c r="H1" s="18" t="s">
        <v>382</v>
      </c>
      <c r="R1" s="18" t="s">
        <v>94</v>
      </c>
      <c r="S1" s="18" t="s">
        <v>97</v>
      </c>
      <c r="T1" s="18" t="s">
        <v>100</v>
      </c>
      <c r="U1" s="18" t="s">
        <v>93</v>
      </c>
      <c r="W1" s="18" t="s">
        <v>97</v>
      </c>
    </row>
    <row r="2" spans="18:23" ht="15" hidden="1">
      <c r="R2" s="18" t="s">
        <v>95</v>
      </c>
      <c r="S2" s="18" t="s">
        <v>98</v>
      </c>
      <c r="T2" s="18" t="s">
        <v>101</v>
      </c>
      <c r="U2" s="18" t="s">
        <v>104</v>
      </c>
      <c r="W2" s="18" t="s">
        <v>99</v>
      </c>
    </row>
    <row r="3" spans="18:23" ht="15" hidden="1">
      <c r="R3" s="18" t="s">
        <v>96</v>
      </c>
      <c r="S3" s="18" t="s">
        <v>99</v>
      </c>
      <c r="T3" s="18" t="s">
        <v>102</v>
      </c>
      <c r="W3" s="18" t="s">
        <v>444</v>
      </c>
    </row>
    <row r="4" spans="19:23" ht="35.1" customHeight="1">
      <c r="S4" s="18" t="s">
        <v>444</v>
      </c>
      <c r="T4" s="18" t="s">
        <v>103</v>
      </c>
      <c r="W4" s="18" t="s">
        <v>445</v>
      </c>
    </row>
    <row r="5" spans="5:19" ht="30" customHeight="1">
      <c r="E5" s="508" t="s">
        <v>90</v>
      </c>
      <c r="F5" s="509"/>
      <c r="S5" s="18" t="s">
        <v>445</v>
      </c>
    </row>
    <row r="6" spans="5:6" ht="20.1" customHeight="1">
      <c r="E6" s="19" t="s">
        <v>106</v>
      </c>
      <c r="F6" s="276" t="s">
        <v>864</v>
      </c>
    </row>
    <row r="7" spans="5:24" ht="20.1" customHeight="1">
      <c r="E7" s="19" t="s">
        <v>450</v>
      </c>
      <c r="F7" s="276"/>
      <c r="M7" s="18" t="s">
        <v>356</v>
      </c>
      <c r="X7" s="18" t="s">
        <v>93</v>
      </c>
    </row>
    <row r="8" spans="5:24" ht="20.1" customHeight="1">
      <c r="E8" s="19" t="s">
        <v>451</v>
      </c>
      <c r="F8" s="351"/>
      <c r="M8" s="18" t="s">
        <v>357</v>
      </c>
      <c r="X8" s="18" t="s">
        <v>104</v>
      </c>
    </row>
    <row r="9" spans="5:13" ht="20.1" customHeight="1">
      <c r="E9" s="19" t="s">
        <v>452</v>
      </c>
      <c r="F9" s="276" t="s">
        <v>865</v>
      </c>
      <c r="M9" s="18" t="s">
        <v>358</v>
      </c>
    </row>
    <row r="10" spans="5:13" ht="20.1" customHeight="1">
      <c r="E10" s="19" t="s">
        <v>105</v>
      </c>
      <c r="F10" s="276" t="s">
        <v>866</v>
      </c>
      <c r="M10" s="18" t="s">
        <v>446</v>
      </c>
    </row>
    <row r="11" spans="5:6" ht="20.1" customHeight="1">
      <c r="E11" s="262" t="s">
        <v>442</v>
      </c>
      <c r="F11" s="205" t="s">
        <v>104</v>
      </c>
    </row>
    <row r="12" spans="5:6" ht="20.1" customHeight="1">
      <c r="E12" s="19" t="s">
        <v>91</v>
      </c>
      <c r="F12" s="308" t="s">
        <v>94</v>
      </c>
    </row>
    <row r="13" spans="5:18" ht="20.1" customHeight="1">
      <c r="E13" s="19" t="s">
        <v>222</v>
      </c>
      <c r="F13" s="308" t="s">
        <v>98</v>
      </c>
      <c r="R13" s="240"/>
    </row>
    <row r="14" spans="5:18" ht="27" customHeight="1">
      <c r="E14" s="19" t="s">
        <v>443</v>
      </c>
      <c r="F14" s="276" t="s">
        <v>863</v>
      </c>
      <c r="R14" s="241"/>
    </row>
    <row r="15" spans="5:19" ht="36.75" customHeight="1">
      <c r="E15" s="20" t="s">
        <v>92</v>
      </c>
      <c r="F15" s="438" t="s">
        <v>577</v>
      </c>
      <c r="G15" s="198"/>
      <c r="I15" s="241"/>
      <c r="S15" s="241"/>
    </row>
    <row r="16" spans="5:6" ht="22.5" customHeight="1">
      <c r="E16" s="19" t="s">
        <v>227</v>
      </c>
      <c r="F16" s="276" t="str">
        <f>IF(F13=S1,M7,IF(F13=S2,M8,IF(F13=S3,M9,IF(F13=S4,M8,IF(F13=S5,M8,"")))))</f>
        <v>Regulation 31 (1) (b)</v>
      </c>
    </row>
    <row r="17" spans="5:6" s="22" customFormat="1" ht="28.5" customHeight="1">
      <c r="E17" s="19" t="s">
        <v>646</v>
      </c>
      <c r="F17" s="276" t="s">
        <v>104</v>
      </c>
    </row>
    <row r="18" spans="5:6" s="22" customFormat="1" ht="21" hidden="1">
      <c r="E18" s="507"/>
      <c r="F18" s="507"/>
    </row>
    <row r="19" spans="4:7" s="22" customFormat="1" ht="21" customHeight="1" hidden="1">
      <c r="D19" s="261"/>
      <c r="G19" s="21"/>
    </row>
    <row r="20" spans="4:6" s="22" customFormat="1" ht="12.75" customHeight="1" hidden="1">
      <c r="D20" s="24"/>
      <c r="E20" s="261"/>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password="F884"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paperSize="1" r:id="rId2"/>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60a6d2e-5d91-4351-9fa3-e49d855fd6f8}">
  <sheetPr codeName="Sheet15">
    <tabColor rgb="FFB685DB"/>
  </sheetPr>
  <dimension ref="E1:AQ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4.571428571428571" customWidth="1"/>
    <col min="29" max="16383" width="3.857142857142857" hidden="1"/>
    <col min="16384" max="16384" width="4.571428571428571"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3:43" ht="15" customHeight="1">
      <c r="AQ7" t="s">
        <v>345</v>
      </c>
    </row>
    <row r="8" spans="43:43" ht="15" customHeight="1">
      <c r="AQ8" t="s">
        <v>335</v>
      </c>
    </row>
    <row r="9" spans="5:43"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c r="AQ9" t="s">
        <v>346</v>
      </c>
    </row>
    <row r="10" spans="5:43"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Q10" t="s">
        <v>336</v>
      </c>
    </row>
    <row r="11" spans="5:43"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c r="AQ11" t="s">
        <v>347</v>
      </c>
    </row>
    <row r="12" spans="5:43" ht="30" customHeight="1">
      <c r="E12" s="9" t="s">
        <v>681</v>
      </c>
      <c r="F12" s="52" t="s">
        <v>648</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13"/>
      <c r="G15" s="13"/>
      <c r="H15" s="13"/>
      <c r="I15" s="13"/>
      <c r="J15" s="13"/>
      <c r="K15" s="13"/>
      <c r="L15" s="13"/>
      <c r="M15" s="13"/>
      <c r="N15" s="13"/>
      <c r="O15" s="13"/>
      <c r="P15" s="13"/>
      <c r="Q15" s="13"/>
      <c r="R15" s="13"/>
      <c r="S15" s="13"/>
      <c r="T15" s="13"/>
      <c r="U15" s="13"/>
      <c r="V15" s="13"/>
      <c r="W15" s="55"/>
      <c r="X15" s="55"/>
      <c r="Y15" s="55"/>
      <c r="Z15" s="55"/>
      <c r="AA15" s="194"/>
      <c r="AQ15" t="s">
        <v>349</v>
      </c>
    </row>
    <row r="16" spans="5:43"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4" display="Total"/>
    <hyperlink ref="F16" location="'Shareholding Pattern'!F46" display="Click here to go back"/>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af31881-e644-4518-8ae8-b73ce3f32904}">
  <sheetPr codeName="Sheet16">
    <tabColor rgb="FFB685DB"/>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4" customWidth="1"/>
    <col min="29" max="44" width="0" hidden="1" customWidth="1"/>
    <col min="45" max="16384" width="4"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c r="AR9" t="s">
        <v>346</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86" t="s">
        <v>710</v>
      </c>
      <c r="Z11" s="386" t="s">
        <v>711</v>
      </c>
      <c r="AA11" s="386" t="s">
        <v>712</v>
      </c>
      <c r="AR11" t="s">
        <v>347</v>
      </c>
    </row>
    <row r="12" spans="5:44" ht="18.75" customHeight="1">
      <c r="E12" s="9" t="s">
        <v>81</v>
      </c>
      <c r="F12" s="52" t="s">
        <v>285</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c249bc3-6d0c-4109-896a-e9fe015edd2a}">
  <sheetPr codeName="Sheet17">
    <tabColor rgb="FFB685DB"/>
  </sheetPr>
  <dimension ref="E1:AR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2.7142857142857144" customWidth="1"/>
    <col min="29" max="16383" width="5.714285714285714" hidden="1"/>
    <col min="16384" max="16384" width="2.7142857142857144"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c r="AR9" t="s">
        <v>346</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c r="AR11" t="s">
        <v>347</v>
      </c>
    </row>
    <row r="12" spans="5:44" ht="15.75" customHeight="1">
      <c r="E12" s="9" t="s">
        <v>82</v>
      </c>
      <c r="F12" s="103" t="s">
        <v>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5081560-44cc-4e48-aec9-8a84324d9042}">
  <sheetPr codeName="Sheet57">
    <tabColor theme="7"/>
  </sheetPr>
  <dimension ref="E1:AC20"/>
  <sheetViews>
    <sheetView showGridLines="0" workbookViewId="0" topLeftCell="A7">
      <selection pane="topLeft" activeCell="F20" sqref="F20"/>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4</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707</v>
      </c>
      <c r="F12" s="86" t="s">
        <v>440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52" t="s">
        <v>877</v>
      </c>
      <c r="G15" s="450" t="s">
        <v>881</v>
      </c>
      <c r="H15" s="47">
        <v>880450</v>
      </c>
      <c r="I15" s="47"/>
      <c r="J15" s="47"/>
      <c r="K15" s="448">
        <f>+IFERROR(IF(COUNT(H15:J15),ROUND(SUM(H15:J15),0),""),"")</f>
        <v>880450</v>
      </c>
      <c r="L15" s="51">
        <f>+IFERROR(IF(COUNT(K15),ROUND(K15/'Shareholding Pattern'!$L$78*100,2),""),"")</f>
        <v>13.59</v>
      </c>
      <c r="M15" s="203">
        <f>IF(H15="","",H15)</f>
        <v>880450</v>
      </c>
      <c r="N15" s="203"/>
      <c r="O15" s="266">
        <f>+IFERROR(IF(COUNT(M15:N15),ROUND(SUM(M15,N15),2),""),"")</f>
        <v>880450</v>
      </c>
      <c r="P15" s="51">
        <f>+IFERROR(IF(COUNT(O15),ROUND(O15/('Shareholding Pattern'!$P$79)*100,2),""),"")</f>
        <v>13.59</v>
      </c>
      <c r="Q15" s="47"/>
      <c r="R15" s="47"/>
      <c r="S15" s="448" t="str">
        <f>+IFERROR(IF(COUNT(Q15:R15),ROUND(SUM(Q15:R15),0),""),"")</f>
        <v/>
      </c>
      <c r="T15" s="17">
        <f>+IFERROR(IF(COUNT(K15,S15),ROUND(SUM(S15,K15)/SUM('Shareholding Pattern'!$L$78,'Shareholding Pattern'!$T$78)*100,2),""),"")</f>
        <v>13.59</v>
      </c>
      <c r="U15" s="47"/>
      <c r="V15" s="17" t="str">
        <f>+IFERROR(IF(COUNT(U15),ROUND(SUM(U15)/SUM(K15)*100,2),""),0)</f>
        <v/>
      </c>
      <c r="W15" s="47">
        <v>880450</v>
      </c>
      <c r="X15" s="265"/>
      <c r="Y15" s="47">
        <v>0</v>
      </c>
      <c r="Z15" s="47">
        <v>0</v>
      </c>
      <c r="AA15" s="47">
        <v>0</v>
      </c>
      <c r="AB15" s="11"/>
      <c r="AC15" s="11" t="e">
        <f>SUM(#REF!)</f>
        <v>#REF!</v>
      </c>
    </row>
    <row r="16" spans="5:29" ht="24.95" customHeight="1">
      <c r="E16" s="191">
        <v>2</v>
      </c>
      <c r="F16" s="452" t="s">
        <v>878</v>
      </c>
      <c r="G16" s="450" t="s">
        <v>882</v>
      </c>
      <c r="H16" s="47">
        <v>394958</v>
      </c>
      <c r="I16" s="47"/>
      <c r="J16" s="47"/>
      <c r="K16" s="448">
        <f>+IFERROR(IF(COUNT(H16:J16),ROUND(SUM(H16:J16),0),""),"")</f>
        <v>394958</v>
      </c>
      <c r="L16" s="51">
        <f>+IFERROR(IF(COUNT(K16),ROUND(K16/'Shareholding Pattern'!$L$78*100,2),""),"")</f>
        <v>6.0999999999999996</v>
      </c>
      <c r="M16" s="203">
        <f>IF(H16="","",H16)</f>
        <v>394958</v>
      </c>
      <c r="N16" s="203"/>
      <c r="O16" s="266">
        <f>+IFERROR(IF(COUNT(M16:N16),ROUND(SUM(M16,N16),2),""),"")</f>
        <v>394958</v>
      </c>
      <c r="P16" s="51">
        <f>+IFERROR(IF(COUNT(O16),ROUND(O16/('Shareholding Pattern'!$P$79)*100,2),""),"")</f>
        <v>6.0999999999999996</v>
      </c>
      <c r="Q16" s="47"/>
      <c r="R16" s="47"/>
      <c r="S16" s="448" t="str">
        <f>+IFERROR(IF(COUNT(Q16:R16),ROUND(SUM(Q16:R16),0),""),"")</f>
        <v/>
      </c>
      <c r="T16" s="17">
        <f>+IFERROR(IF(COUNT(K16,S16),ROUND(SUM(S16,K16)/SUM('Shareholding Pattern'!$L$78,'Shareholding Pattern'!$T$78)*100,2),""),"")</f>
        <v>6.0999999999999996</v>
      </c>
      <c r="U16" s="47"/>
      <c r="V16" s="17" t="str">
        <f>+IFERROR(IF(COUNT(U16),ROUND(SUM(U16)/SUM(K16)*100,2),""),0)</f>
        <v/>
      </c>
      <c r="W16" s="47">
        <v>394958</v>
      </c>
      <c r="X16" s="265"/>
      <c r="Y16" s="47">
        <v>0</v>
      </c>
      <c r="Z16" s="47">
        <v>0</v>
      </c>
      <c r="AA16" s="47">
        <v>0</v>
      </c>
      <c r="AB16" s="11"/>
      <c r="AC16" s="11" t="e">
        <f>SUM(#REF!)</f>
        <v>#REF!</v>
      </c>
    </row>
    <row r="17" spans="5:29" ht="24.95" customHeight="1">
      <c r="E17" s="191">
        <v>3</v>
      </c>
      <c r="F17" s="452" t="s">
        <v>879</v>
      </c>
      <c r="G17" s="450" t="s">
        <v>883</v>
      </c>
      <c r="H17" s="47">
        <v>346900</v>
      </c>
      <c r="I17" s="47"/>
      <c r="J17" s="47"/>
      <c r="K17" s="448">
        <f>+IFERROR(IF(COUNT(H17:J17),ROUND(SUM(H17:J17),0),""),"")</f>
        <v>346900</v>
      </c>
      <c r="L17" s="51">
        <f>+IFERROR(IF(COUNT(K17),ROUND(K17/'Shareholding Pattern'!$L$78*100,2),""),"")</f>
        <v>5.3600000000000003</v>
      </c>
      <c r="M17" s="203">
        <f>IF(H17="","",H17)</f>
        <v>346900</v>
      </c>
      <c r="N17" s="203"/>
      <c r="O17" s="266">
        <f>+IFERROR(IF(COUNT(M17:N17),ROUND(SUM(M17,N17),2),""),"")</f>
        <v>346900</v>
      </c>
      <c r="P17" s="51">
        <f>+IFERROR(IF(COUNT(O17),ROUND(O17/('Shareholding Pattern'!$P$79)*100,2),""),"")</f>
        <v>5.3600000000000003</v>
      </c>
      <c r="Q17" s="47"/>
      <c r="R17" s="47"/>
      <c r="S17" s="448" t="str">
        <f>+IFERROR(IF(COUNT(Q17:R17),ROUND(SUM(Q17:R17),0),""),"")</f>
        <v/>
      </c>
      <c r="T17" s="17">
        <f>+IFERROR(IF(COUNT(K17,S17),ROUND(SUM(S17,K17)/SUM('Shareholding Pattern'!$L$78,'Shareholding Pattern'!$T$78)*100,2),""),"")</f>
        <v>5.3600000000000003</v>
      </c>
      <c r="U17" s="47"/>
      <c r="V17" s="17" t="str">
        <f>+IFERROR(IF(COUNT(U17),ROUND(SUM(U17)/SUM(K17)*100,2),""),0)</f>
        <v/>
      </c>
      <c r="W17" s="47">
        <v>346900</v>
      </c>
      <c r="X17" s="265"/>
      <c r="Y17" s="47">
        <v>0</v>
      </c>
      <c r="Z17" s="47">
        <v>0</v>
      </c>
      <c r="AA17" s="47">
        <v>0</v>
      </c>
      <c r="AB17" s="11"/>
      <c r="AC17" s="11" t="e">
        <f>SUM(#REF!)</f>
        <v>#REF!</v>
      </c>
    </row>
    <row r="18" spans="5:29" ht="24.95" customHeight="1">
      <c r="E18" s="191">
        <v>4</v>
      </c>
      <c r="F18" s="452" t="s">
        <v>880</v>
      </c>
      <c r="G18" s="450" t="s">
        <v>884</v>
      </c>
      <c r="H18" s="47">
        <v>92433</v>
      </c>
      <c r="I18" s="47"/>
      <c r="J18" s="47"/>
      <c r="K18" s="448">
        <f>+IFERROR(IF(COUNT(H18:J18),ROUND(SUM(H18:J18),0),""),"")</f>
        <v>92433</v>
      </c>
      <c r="L18" s="51">
        <f>+IFERROR(IF(COUNT(K18),ROUND(K18/'Shareholding Pattern'!$L$78*100,2),""),"")</f>
        <v>1.4299999999999999</v>
      </c>
      <c r="M18" s="203">
        <f>IF(H18="","",H18)</f>
        <v>92433</v>
      </c>
      <c r="N18" s="203"/>
      <c r="O18" s="266">
        <f>+IFERROR(IF(COUNT(M18:N18),ROUND(SUM(M18,N18),2),""),"")</f>
        <v>92433</v>
      </c>
      <c r="P18" s="51">
        <f>+IFERROR(IF(COUNT(O18),ROUND(O18/('Shareholding Pattern'!$P$79)*100,2),""),"")</f>
        <v>1.4299999999999999</v>
      </c>
      <c r="Q18" s="47"/>
      <c r="R18" s="47"/>
      <c r="S18" s="448" t="str">
        <f>+IFERROR(IF(COUNT(Q18:R18),ROUND(SUM(Q18:R18),0),""),"")</f>
        <v/>
      </c>
      <c r="T18" s="17">
        <f>+IFERROR(IF(COUNT(K18,S18),ROUND(SUM(S18,K18)/SUM('Shareholding Pattern'!$L$78,'Shareholding Pattern'!$T$78)*100,2),""),"")</f>
        <v>1.4299999999999999</v>
      </c>
      <c r="U18" s="47"/>
      <c r="V18" s="17" t="str">
        <f>+IFERROR(IF(COUNT(U18),ROUND(SUM(U18)/SUM(K18)*100,2),""),0)</f>
        <v/>
      </c>
      <c r="W18" s="47">
        <v>92433</v>
      </c>
      <c r="X18" s="265"/>
      <c r="Y18" s="47">
        <v>0</v>
      </c>
      <c r="Z18" s="47">
        <v>0</v>
      </c>
      <c r="AA18" s="47">
        <v>0</v>
      </c>
      <c r="AB18" s="11"/>
      <c r="AC18" s="11" t="e">
        <f>SUM(#REF!)</f>
        <v>#REF!</v>
      </c>
    </row>
    <row r="19" spans="5:27" ht="15" hidden="1">
      <c r="E19" s="200"/>
      <c r="F19" s="18"/>
      <c r="G19" s="18"/>
      <c r="H19" s="18"/>
      <c r="I19" s="18"/>
      <c r="J19" s="198"/>
      <c r="K19" s="198"/>
      <c r="L19" s="18"/>
      <c r="M19" s="18"/>
      <c r="N19" s="198"/>
      <c r="O19" s="198"/>
      <c r="P19" s="18"/>
      <c r="Q19" s="18"/>
      <c r="R19" s="18"/>
      <c r="S19" s="18"/>
      <c r="T19" s="18"/>
      <c r="U19" s="18"/>
      <c r="V19" s="198"/>
      <c r="W19" s="201"/>
      <c r="X19" s="201"/>
      <c r="Y19" s="201"/>
      <c r="Z19" s="201"/>
      <c r="AA19" s="199"/>
    </row>
    <row r="20" spans="5:27" ht="20.1" customHeight="1">
      <c r="E20" s="59"/>
      <c r="F20" s="60" t="s">
        <v>392</v>
      </c>
      <c r="G20" s="60" t="s">
        <v>19</v>
      </c>
      <c r="H20" s="53">
        <f>+IFERROR(IF(COUNT(H14:H19),ROUND(SUM(H14:H19),0),""),"")</f>
        <v>1714741</v>
      </c>
      <c r="I20" s="53" t="str">
        <f>+IFERROR(IF(COUNT(I14:I19),ROUND(SUM(I14:I19),0),""),"")</f>
        <v/>
      </c>
      <c r="J20" s="53" t="str">
        <f>+IFERROR(IF(COUNT(J14:J19),ROUND(SUM(J14:J19),0),""),"")</f>
        <v/>
      </c>
      <c r="K20" s="53">
        <f>+IFERROR(IF(COUNT(K14:K19),ROUND(SUM(K14:K19),0),""),"")</f>
        <v>1714741</v>
      </c>
      <c r="L20" s="17">
        <f>+IFERROR(IF(COUNT(K20),ROUND(K20/'Shareholding Pattern'!$L$78*100,2),""),"")</f>
        <v>26.469999999999999</v>
      </c>
      <c r="M20" s="35">
        <f>+IFERROR(IF(COUNT(M14:M19),ROUND(SUM(M14:M19),0),""),"")</f>
        <v>1714741</v>
      </c>
      <c r="N20" s="35" t="str">
        <f>+IFERROR(IF(COUNT(N14:N19),ROUND(SUM(N14:N19),0),""),"")</f>
        <v/>
      </c>
      <c r="O20" s="35">
        <f>+IFERROR(IF(COUNT(O14:O19),ROUND(SUM(O14:O19),0),""),"")</f>
        <v>1714741</v>
      </c>
      <c r="P20" s="17">
        <f>+IFERROR(IF(COUNT(O20),ROUND(O20/('Shareholding Pattern'!$P$79)*100,2),""),"")</f>
        <v>26.469999999999999</v>
      </c>
      <c r="Q20" s="53" t="str">
        <f>+IFERROR(IF(COUNT(Q14:Q19),ROUND(SUM(Q14:Q19),0),""),"")</f>
        <v/>
      </c>
      <c r="R20" s="53" t="str">
        <f>+IFERROR(IF(COUNT(R14:R19),ROUND(SUM(R14:R19),0),""),"")</f>
        <v/>
      </c>
      <c r="S20" s="53" t="str">
        <f>+IFERROR(IF(COUNT(S14:S19),ROUND(SUM(S14:S19),0),""),"")</f>
        <v/>
      </c>
      <c r="T20" s="17">
        <f>+IFERROR(IF(COUNT(K20,S20),ROUND(SUM(S20,K20)/SUM('Shareholding Pattern'!$L$78,'Shareholding Pattern'!$T$78)*100,2),""),"")</f>
        <v>26.469999999999999</v>
      </c>
      <c r="U20" s="53" t="str">
        <f>+IFERROR(IF(COUNT(U14:U19),ROUND(SUM(U14:U19),0),""),"")</f>
        <v/>
      </c>
      <c r="V20" s="17" t="str">
        <f>+IFERROR(IF(COUNT(U20),ROUND(SUM(U20)/SUM(K20)*100,2),""),0)</f>
        <v/>
      </c>
      <c r="W20" s="53">
        <f>+IFERROR(IF(COUNT(W14:W19),ROUND(SUM(W14:W19),0),""),"")</f>
        <v>1714741</v>
      </c>
      <c r="X20" s="406"/>
      <c r="Y20" s="53">
        <f>+IFERROR(IF(COUNT(Y14:Y19),ROUND(SUM(Y14:Y19),0),""),"")</f>
        <v>0</v>
      </c>
      <c r="Z20" s="53">
        <f>+IFERROR(IF(COUNT(Z14:Z19),ROUND(SUM(Z14:Z19),0),""),"")</f>
        <v>0</v>
      </c>
      <c r="AA20" s="53">
        <f>+IFERROR(IF(COUNT(AA14:AA19),ROUND(SUM(AA14:AA19),0),""),"")</f>
        <v>0</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U15:U18">
      <formula1>H13</formula1>
    </dataValidation>
    <dataValidation type="whole" operator="lessThanOrEqual" allowBlank="1" showInputMessage="1" showErrorMessage="1" sqref="W13 W15:W18">
      <formula1>K13</formula1>
    </dataValidation>
    <dataValidation type="textLength" operator="equal" allowBlank="1" showInputMessage="1" showErrorMessage="1" prompt="[A-Z][A-Z][A-Z][A-Z][A-Z][0-9][0-9][0-9][0-9][A-Z]_x000a__x000a_In absence of PAN write : ZZZZZ9999Z" sqref="G13 G15:G18">
      <formula1>10</formula1>
    </dataValidation>
    <dataValidation type="whole" operator="greaterThanOrEqual" allowBlank="1" showInputMessage="1" showErrorMessage="1" sqref="H13:J13 M13:N13 Q13:R13 H15:J18 M15:N18 Q15:R18">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8">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8">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8">
      <formula1>K13</formula1>
    </dataValidation>
  </dataValidations>
  <hyperlinks>
    <hyperlink ref="G20" location="'Shareholding Pattern'!F40" display="Total"/>
    <hyperlink ref="F20" location="'Shareholding Pattern'!F68" display="Click here to go back"/>
  </hyperlink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fea19ee-9ca9-46dd-af10-3b0d4dd0f790}">
  <sheetPr codeName="Sheet56">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706</v>
      </c>
      <c r="F12" s="86" t="s">
        <v>669</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30aac67-00bc-4579-9d5d-2034500688a6}">
  <sheetPr codeName="Sheet55">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30" width="0" hidden="1" customWidth="1"/>
    <col min="31"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704</v>
      </c>
      <c r="F12" s="86" t="s">
        <v>464</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c492619-7d42-47b9-a058-9460653f4310}">
  <sheetPr codeName="Sheet54">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705</v>
      </c>
      <c r="F12" s="86" t="s">
        <v>668</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6174a21-14ed-4cf8-9f38-047c345cf1ad}">
  <sheetPr codeName="Sheet53">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703</v>
      </c>
      <c r="F12" s="86" t="s">
        <v>667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2" display="Click here to go back"/>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3b6f22a-3722-4525-8831-4d2662c53f78}">
  <sheetPr codeName="Sheet52">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29" width="1.8571428571428572" hidden="1" customWidth="1"/>
    <col min="30"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702</v>
      </c>
      <c r="F12" s="86" t="s">
        <v>666</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b1bdb9b-3667-4f65-8730-d50fb77edb7f}">
  <sheetPr codeName="Sheet51">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29" width="1.8571428571428572" hidden="1" customWidth="1"/>
    <col min="30"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701</v>
      </c>
      <c r="F12" s="86" t="s">
        <v>665</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fb072c6-dd3b-4db4-8b14-c27bb30c9643}">
  <sheetPr codeName="Sheet30"/>
  <dimension ref="A1:U16"/>
  <sheetViews>
    <sheetView showGridLines="0" workbookViewId="0" topLeftCell="C7">
      <selection pane="topLeft" activeCell="F20" sqref="F20"/>
    </sheetView>
  </sheetViews>
  <sheetFormatPr defaultColWidth="0" defaultRowHeight="15"/>
  <cols>
    <col min="1" max="2" width="2.7142857142857144" style="18" hidden="1" customWidth="1"/>
    <col min="3" max="3" width="2.7142857142857144" style="18" customWidth="1"/>
    <col min="4" max="4" width="6.714285714285714" style="18" customWidth="1"/>
    <col min="5" max="5" width="72.14285714285714" style="18" customWidth="1"/>
    <col min="6" max="6" width="14.714285714285714" style="18" customWidth="1"/>
    <col min="7" max="7" width="18.142857142857142" style="18" customWidth="1"/>
    <col min="8" max="8" width="17" style="18" customWidth="1"/>
    <col min="9" max="9" width="17.571428571428573" style="18" customWidth="1"/>
    <col min="10" max="10" width="4" style="18" customWidth="1"/>
    <col min="11" max="16" width="2.7142857142857144" style="18" hidden="1"/>
    <col min="17" max="16383" width="10.142857142857142" style="18" hidden="1"/>
    <col min="16384" max="16384" width="1" style="18" hidden="1"/>
  </cols>
  <sheetData>
    <row r="1" spans="1:21" ht="15" hidden="1">
      <c r="A1" s="18" t="s">
        <v>212</v>
      </c>
      <c r="T1" s="18" t="s">
        <v>212</v>
      </c>
      <c r="U1" s="18" t="s">
        <v>93</v>
      </c>
    </row>
    <row r="2" spans="21:21" ht="15" hidden="1">
      <c r="U2" s="18" t="s">
        <v>104</v>
      </c>
    </row>
    <row r="3" ht="15" hidden="1"/>
    <row r="4" ht="15" hidden="1"/>
    <row r="5" ht="15" hidden="1"/>
    <row r="6" ht="15" hidden="1"/>
    <row r="7" ht="30" customHeight="1"/>
    <row r="8" spans="4:9" ht="30" customHeight="1">
      <c r="D8" s="61" t="s">
        <v>114</v>
      </c>
      <c r="E8" s="61" t="s">
        <v>107</v>
      </c>
      <c r="F8" s="322" t="s">
        <v>473</v>
      </c>
      <c r="G8" s="309" t="s">
        <v>453</v>
      </c>
      <c r="H8" s="309" t="s">
        <v>454</v>
      </c>
      <c r="I8" s="309" t="s">
        <v>141</v>
      </c>
    </row>
    <row r="9" spans="4:21" ht="20.1" customHeight="1">
      <c r="D9" s="27">
        <v>1</v>
      </c>
      <c r="E9" s="318" t="s">
        <v>108</v>
      </c>
      <c r="F9" s="204" t="s">
        <v>104</v>
      </c>
      <c r="G9" s="439" t="s">
        <v>104</v>
      </c>
      <c r="H9" s="439" t="s">
        <v>104</v>
      </c>
      <c r="I9" s="439" t="s">
        <v>104</v>
      </c>
      <c r="M9" s="18">
        <v>1</v>
      </c>
      <c r="N9" s="18">
        <v>1</v>
      </c>
      <c r="O9" s="18">
        <v>1</v>
      </c>
      <c r="P9" s="18">
        <v>1</v>
      </c>
      <c r="R9" s="18" t="s">
        <v>495</v>
      </c>
      <c r="S9" s="18" t="s">
        <v>496</v>
      </c>
      <c r="T9" s="18" t="s">
        <v>497</v>
      </c>
      <c r="U9" s="18" t="s">
        <v>498</v>
      </c>
    </row>
    <row r="10" spans="4:21" ht="20.1" customHeight="1">
      <c r="D10" s="28">
        <v>2</v>
      </c>
      <c r="E10" s="319" t="s">
        <v>109</v>
      </c>
      <c r="F10" s="205" t="s">
        <v>104</v>
      </c>
      <c r="G10" s="440" t="s">
        <v>104</v>
      </c>
      <c r="H10" s="440" t="s">
        <v>104</v>
      </c>
      <c r="I10" s="440" t="s">
        <v>104</v>
      </c>
      <c r="M10" s="18">
        <v>1</v>
      </c>
      <c r="N10" s="18">
        <v>1</v>
      </c>
      <c r="O10" s="18">
        <v>1</v>
      </c>
      <c r="P10" s="18">
        <v>1</v>
      </c>
      <c r="R10" s="18" t="s">
        <v>499</v>
      </c>
      <c r="S10" s="18" t="s">
        <v>500</v>
      </c>
      <c r="T10" s="18" t="s">
        <v>501</v>
      </c>
      <c r="U10" s="18" t="s">
        <v>502</v>
      </c>
    </row>
    <row r="11" spans="4:21" ht="20.1" customHeight="1">
      <c r="D11" s="28">
        <v>3</v>
      </c>
      <c r="E11" s="319" t="s">
        <v>110</v>
      </c>
      <c r="F11" s="205" t="s">
        <v>104</v>
      </c>
      <c r="G11" s="440" t="s">
        <v>104</v>
      </c>
      <c r="H11" s="440" t="s">
        <v>104</v>
      </c>
      <c r="I11" s="440" t="s">
        <v>104</v>
      </c>
      <c r="M11" s="18">
        <v>1</v>
      </c>
      <c r="N11" s="18">
        <v>1</v>
      </c>
      <c r="O11" s="18">
        <v>1</v>
      </c>
      <c r="P11" s="18">
        <v>1</v>
      </c>
      <c r="R11" s="18" t="s">
        <v>503</v>
      </c>
      <c r="S11" s="18" t="s">
        <v>504</v>
      </c>
      <c r="T11" s="18" t="s">
        <v>505</v>
      </c>
      <c r="U11" s="18" t="s">
        <v>506</v>
      </c>
    </row>
    <row r="12" spans="4:21" ht="30">
      <c r="D12" s="28">
        <v>4</v>
      </c>
      <c r="E12" s="319" t="s">
        <v>111</v>
      </c>
      <c r="F12" s="205" t="s">
        <v>104</v>
      </c>
      <c r="G12" s="440" t="s">
        <v>104</v>
      </c>
      <c r="H12" s="440" t="s">
        <v>104</v>
      </c>
      <c r="I12" s="440" t="s">
        <v>104</v>
      </c>
      <c r="M12" s="18">
        <v>1</v>
      </c>
      <c r="N12" s="18">
        <v>1</v>
      </c>
      <c r="O12" s="18">
        <v>1</v>
      </c>
      <c r="P12" s="18">
        <v>1</v>
      </c>
      <c r="R12" s="18" t="s">
        <v>507</v>
      </c>
      <c r="S12" s="18" t="s">
        <v>508</v>
      </c>
      <c r="T12" s="18" t="s">
        <v>509</v>
      </c>
      <c r="U12" s="18" t="s">
        <v>510</v>
      </c>
    </row>
    <row r="13" spans="4:21" ht="21.75" customHeight="1">
      <c r="D13" s="28">
        <v>5</v>
      </c>
      <c r="E13" s="319" t="s">
        <v>112</v>
      </c>
      <c r="F13" s="205" t="s">
        <v>104</v>
      </c>
      <c r="G13" s="440" t="s">
        <v>104</v>
      </c>
      <c r="H13" s="441" t="s">
        <v>104</v>
      </c>
      <c r="I13" s="441" t="s">
        <v>104</v>
      </c>
      <c r="M13" s="18">
        <v>1</v>
      </c>
      <c r="N13" s="18">
        <v>1</v>
      </c>
      <c r="O13" s="18">
        <v>1</v>
      </c>
      <c r="P13" s="18">
        <v>1</v>
      </c>
      <c r="R13" s="18" t="s">
        <v>511</v>
      </c>
      <c r="S13" s="18" t="s">
        <v>512</v>
      </c>
      <c r="T13" s="18" t="s">
        <v>513</v>
      </c>
      <c r="U13" s="18" t="s">
        <v>514</v>
      </c>
    </row>
    <row r="14" spans="1:21" s="102" customFormat="1" ht="20.1" customHeight="1">
      <c r="A14" s="18"/>
      <c r="B14" s="18"/>
      <c r="C14" s="18"/>
      <c r="D14" s="106">
        <v>6</v>
      </c>
      <c r="E14" s="320" t="s">
        <v>113</v>
      </c>
      <c r="F14" s="312" t="s">
        <v>104</v>
      </c>
      <c r="G14" s="442" t="s">
        <v>104</v>
      </c>
      <c r="H14" s="310"/>
      <c r="I14" s="311"/>
      <c r="M14" s="102">
        <v>1</v>
      </c>
      <c r="N14" s="102">
        <v>1</v>
      </c>
      <c r="O14" s="102">
        <v>0</v>
      </c>
      <c r="P14" s="102">
        <v>0</v>
      </c>
      <c r="R14" s="102" t="s">
        <v>515</v>
      </c>
      <c r="S14" s="102" t="s">
        <v>516</v>
      </c>
      <c r="T14" s="102" t="s">
        <v>517</v>
      </c>
      <c r="U14" s="102" t="s">
        <v>518</v>
      </c>
    </row>
    <row r="15" spans="1:21" s="102" customFormat="1" ht="20.1" customHeight="1">
      <c r="A15" s="18"/>
      <c r="B15" s="18"/>
      <c r="C15" s="18"/>
      <c r="D15" s="106">
        <v>7</v>
      </c>
      <c r="E15" s="319" t="s">
        <v>381</v>
      </c>
      <c r="F15" s="369" t="s">
        <v>104</v>
      </c>
      <c r="G15" s="443" t="s">
        <v>104</v>
      </c>
      <c r="H15" s="444" t="s">
        <v>104</v>
      </c>
      <c r="I15" s="444" t="s">
        <v>104</v>
      </c>
      <c r="M15" s="102">
        <v>1</v>
      </c>
      <c r="N15" s="102">
        <v>1</v>
      </c>
      <c r="O15" s="102">
        <v>1</v>
      </c>
      <c r="P15" s="102">
        <v>1</v>
      </c>
      <c r="R15" s="102" t="s">
        <v>519</v>
      </c>
      <c r="S15" s="102" t="s">
        <v>520</v>
      </c>
      <c r="T15" s="102" t="s">
        <v>521</v>
      </c>
      <c r="U15" s="102" t="s">
        <v>522</v>
      </c>
    </row>
    <row r="16" spans="4:18" ht="21" customHeight="1">
      <c r="D16" s="29">
        <v>8</v>
      </c>
      <c r="E16" s="321" t="s">
        <v>600</v>
      </c>
      <c r="F16" s="370" t="s">
        <v>104</v>
      </c>
      <c r="G16" s="510"/>
      <c r="H16" s="511"/>
      <c r="I16" s="512"/>
      <c r="R16" s="198" t="s">
        <v>600</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paperSize="1" r:id="rId2"/>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a47ac41-4b32-4f5b-b98e-8fa63556b4c5}">
  <sheetPr codeName="Sheet50">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700</v>
      </c>
      <c r="F12" s="86" t="s">
        <v>664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97db441-1783-4ec4-b581-a3df8af1f0cb}">
  <sheetPr codeName="Sheet49">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699</v>
      </c>
      <c r="F12" s="86" t="s">
        <v>663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1f748d5-1611-4652-87c4-9e5508e02e1b}">
  <sheetPr codeName="Sheet48">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698</v>
      </c>
      <c r="F12" s="86" t="s">
        <v>662</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c096476-4be7-4fc5-ac47-61def1302db3}">
  <sheetPr codeName="Sheet47">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84</v>
      </c>
      <c r="F12" s="86" t="s">
        <v>661</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162e461-aff5-4bda-9091-2bffe0d86965}">
  <sheetPr codeName="Sheet46">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697</v>
      </c>
      <c r="F12" s="86" t="s">
        <v>660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bb72d0e-c0ed-4719-bcd8-f8f7de8d5042}">
  <sheetPr codeName="Sheet20">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row>
    <row r="12" spans="5:27" s="6" customFormat="1" ht="20.1" customHeight="1">
      <c r="E12" s="9" t="s">
        <v>683</v>
      </c>
      <c r="F12" s="86" t="s">
        <v>693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462b087-b71c-4225-b03d-483b8989e761}">
  <sheetPr codeName="Sheet45">
    <tabColor rgb="FFB685DB"/>
  </sheetPr>
  <dimension ref="D1:BE16"/>
  <sheetViews>
    <sheetView showGridLines="0" zoomScale="70" zoomScaleNormal="70" workbookViewId="0" topLeftCell="A7">
      <selection pane="topLeft" activeCell="F16" sqref="F16"/>
    </sheetView>
  </sheetViews>
  <sheetFormatPr defaultColWidth="0" defaultRowHeight="15"/>
  <cols>
    <col min="1" max="1" width="2.2857142857142856" customWidth="1"/>
    <col min="2" max="2" width="2.142857142857143" customWidth="1"/>
    <col min="3" max="3" width="2" customWidth="1"/>
    <col min="4" max="4" width="7.142857142857143" customWidth="1"/>
    <col min="5" max="5" width="35.714285714285715" customWidth="1"/>
    <col min="6" max="7" width="38.57142857142857" customWidth="1"/>
    <col min="8" max="8" width="13.714285714285714" customWidth="1"/>
    <col min="9" max="10" width="20.714285714285715" customWidth="1"/>
    <col min="11" max="12" width="20.714285714285715" hidden="1" customWidth="1"/>
    <col min="13" max="15" width="20.714285714285715" customWidth="1"/>
    <col min="16" max="16" width="20.714285714285715" hidden="1" customWidth="1"/>
    <col min="17" max="18" width="20.714285714285715" customWidth="1"/>
    <col min="19" max="21" width="20.714285714285715" hidden="1" customWidth="1"/>
    <col min="22" max="22" width="20.714285714285715" customWidth="1"/>
    <col min="23" max="24" width="20.714285714285715" hidden="1" customWidth="1"/>
    <col min="25" max="29" width="20.714285714285715" customWidth="1"/>
    <col min="30" max="31" width="4.142857142857143" customWidth="1"/>
    <col min="32" max="16383" width="5.142857142857143" hidden="1"/>
    <col min="16384" max="16384" width="4.142857142857143" hidden="1"/>
  </cols>
  <sheetData>
    <row r="1" spans="9:9 44: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32:32" ht="15" hidden="1">
      <c r="AF4" s="63" t="s">
        <v>345</v>
      </c>
    </row>
    <row r="5" spans="32:32" ht="15" hidden="1">
      <c r="AF5" s="63" t="s">
        <v>335</v>
      </c>
    </row>
    <row r="6" spans="32:32" ht="15" hidden="1">
      <c r="AF6" s="63" t="s">
        <v>346</v>
      </c>
    </row>
    <row r="7" spans="32:32" ht="15">
      <c r="AF7" s="63" t="s">
        <v>336</v>
      </c>
    </row>
    <row r="8" spans="32:32" ht="15">
      <c r="AF8" s="63" t="s">
        <v>347</v>
      </c>
    </row>
    <row r="9" spans="4:48" ht="29.25" customHeight="1">
      <c r="D9" s="603" t="s">
        <v>119</v>
      </c>
      <c r="E9" s="603" t="s">
        <v>34</v>
      </c>
      <c r="F9" s="603" t="s">
        <v>376</v>
      </c>
      <c r="G9" s="609" t="s">
        <v>118</v>
      </c>
      <c r="H9" s="558" t="s">
        <v>1</v>
      </c>
      <c r="I9" s="609" t="s">
        <v>368</v>
      </c>
      <c r="J9" s="558" t="s">
        <v>3</v>
      </c>
      <c r="K9" s="558" t="s">
        <v>4</v>
      </c>
      <c r="L9" s="558" t="s">
        <v>5</v>
      </c>
      <c r="M9" s="558" t="s">
        <v>6</v>
      </c>
      <c r="N9" s="558" t="s">
        <v>7</v>
      </c>
      <c r="O9" s="558" t="s">
        <v>8</v>
      </c>
      <c r="P9" s="558"/>
      <c r="Q9" s="558"/>
      <c r="R9" s="558"/>
      <c r="S9" s="558" t="s">
        <v>9</v>
      </c>
      <c r="T9" s="603" t="s">
        <v>447</v>
      </c>
      <c r="U9" s="603" t="s">
        <v>120</v>
      </c>
      <c r="V9" s="558" t="s">
        <v>89</v>
      </c>
      <c r="W9" s="558" t="s">
        <v>12</v>
      </c>
      <c r="X9" s="558"/>
      <c r="Y9" s="558" t="s">
        <v>14</v>
      </c>
      <c r="Z9" s="514" t="s">
        <v>441</v>
      </c>
      <c r="AA9" s="546" t="s">
        <v>708</v>
      </c>
      <c r="AB9" s="547"/>
      <c r="AC9" s="548"/>
      <c r="AG9" s="63" t="s">
        <v>348</v>
      </c>
      <c r="AV9" t="s">
        <v>34</v>
      </c>
    </row>
    <row r="10" spans="4:48" ht="31.5" customHeight="1">
      <c r="D10" s="604"/>
      <c r="E10" s="604"/>
      <c r="F10" s="604"/>
      <c r="G10" s="531"/>
      <c r="H10" s="558"/>
      <c r="I10" s="604"/>
      <c r="J10" s="558"/>
      <c r="K10" s="558"/>
      <c r="L10" s="558"/>
      <c r="M10" s="558"/>
      <c r="N10" s="558"/>
      <c r="O10" s="558" t="s">
        <v>15</v>
      </c>
      <c r="P10" s="558"/>
      <c r="Q10" s="558"/>
      <c r="R10" s="558" t="s">
        <v>16</v>
      </c>
      <c r="S10" s="558"/>
      <c r="T10" s="604"/>
      <c r="U10" s="597"/>
      <c r="V10" s="558"/>
      <c r="W10" s="558"/>
      <c r="X10" s="558"/>
      <c r="Y10" s="558"/>
      <c r="Z10" s="558"/>
      <c r="AA10" s="525" t="s">
        <v>709</v>
      </c>
      <c r="AB10" s="526"/>
      <c r="AC10" s="527"/>
      <c r="AG10" s="63" t="s">
        <v>339</v>
      </c>
      <c r="AV10" t="s">
        <v>379</v>
      </c>
    </row>
    <row r="11" spans="4:33" ht="45">
      <c r="D11" s="605"/>
      <c r="E11" s="605"/>
      <c r="F11" s="605"/>
      <c r="G11" s="513"/>
      <c r="H11" s="558"/>
      <c r="I11" s="605"/>
      <c r="J11" s="558"/>
      <c r="K11" s="558"/>
      <c r="L11" s="558"/>
      <c r="M11" s="558"/>
      <c r="N11" s="558"/>
      <c r="O11" s="382" t="s">
        <v>17</v>
      </c>
      <c r="P11" s="382" t="s">
        <v>18</v>
      </c>
      <c r="Q11" s="382" t="s">
        <v>19</v>
      </c>
      <c r="R11" s="558"/>
      <c r="S11" s="558"/>
      <c r="T11" s="605"/>
      <c r="U11" s="598"/>
      <c r="V11" s="558"/>
      <c r="W11" s="382" t="s">
        <v>20</v>
      </c>
      <c r="X11" s="382" t="s">
        <v>21</v>
      </c>
      <c r="Y11" s="558"/>
      <c r="Z11" s="558"/>
      <c r="AA11" s="399" t="s">
        <v>710</v>
      </c>
      <c r="AB11" s="399" t="s">
        <v>711</v>
      </c>
      <c r="AC11" s="399" t="s">
        <v>712</v>
      </c>
      <c r="AG11" s="63" t="s">
        <v>344</v>
      </c>
    </row>
    <row r="12" spans="4:32" ht="15.75">
      <c r="D12" s="9" t="s">
        <v>696</v>
      </c>
      <c r="E12" s="384" t="s">
        <v>33</v>
      </c>
      <c r="F12" s="385"/>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+IFERROR(IF(COUNT(J13:L13),ROUND(SUM(J13:L13),0),""),"")</f>
        <v/>
      </c>
      <c r="N13" s="221" t="str">
        <f>+IFERROR(IF(COUNT(M13),ROUND(M13/'Shareholding Pattern'!$L$78*100,2),""),"")</f>
        <v/>
      </c>
      <c r="O13" s="259" t="str">
        <f>IF(J13="","",J13)</f>
        <v/>
      </c>
      <c r="P13" s="203"/>
      <c r="Q13" s="222" t="str">
        <f>+IFERROR(IF(COUNT(O13:P13),ROUND(SUM(O13,P13),2),""),"")</f>
        <v/>
      </c>
      <c r="R13" s="221" t="str">
        <f>+IFERROR(IF(COUNT(Q13),ROUND(Q13/('Shareholding Pattern'!$P$79)*100,2),""),"")</f>
        <v/>
      </c>
      <c r="S13" s="47"/>
      <c r="T13" s="47"/>
      <c r="U13" s="224" t="str">
        <f>+IFERROR(IF(COUNT(S13:T13),ROUND(SUM(S13:T13),0),""),"")</f>
        <v/>
      </c>
      <c r="V13" s="221" t="str">
        <f>+IFERROR(IF(COUNT(M13,U13),ROUND(SUM(U13,M13)/SUM('Shareholding Pattern'!$L$78,'Shareholding Pattern'!$T$78)*100,2),""),"")</f>
        <v/>
      </c>
      <c r="W13" s="47"/>
      <c r="X13" s="221" t="str">
        <f>+IFERROR(IF(COUNT(W13),ROUND(SUM(W13)/SUM(M13)*100,2),""),0)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21" t="str">
        <f>+IFERROR(IF(COUNT(N13:N15),ROUND(SUMIF($F$13:N15,"Category",N13:N15),2),""),"")</f>
        <v/>
      </c>
      <c r="O16" s="78" t="str">
        <f>+IFERROR(IF(COUNT(O13:O15),ROUND(SUMIF($F$13:O15,"Category",O13:O15),0),""),"")</f>
        <v/>
      </c>
      <c r="P16" s="185" t="str">
        <f>+IFERROR(IF(COUNT(P13:P15),ROUND(SUMIF($F$13:P15,"Category",P13:P15),0),""),"")</f>
        <v/>
      </c>
      <c r="Q16" s="185" t="str">
        <f>+IFERROR(IF(COUNT(Q13:Q15),ROUND(SUMIF($F$13:Q15,"Category",Q13:Q15),0),""),"")</f>
        <v/>
      </c>
      <c r="R16" s="221"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21" t="str">
        <f>+IFERROR(IF(COUNT(W16),ROUND(SUM(W16)/SUM(M16)*100,2),""),0)</f>
        <v/>
      </c>
      <c r="Y16" s="64" t="str">
        <f>+IFERROR(IF(COUNT(Y13:Y15),ROUND(SUMIF($F$13:Y15,"Category",Y13:Y15),0),""),"")</f>
        <v/>
      </c>
      <c r="Z16" s="406"/>
      <c r="AA16" s="64" t="str">
        <f>+IFERROR(IF(COUNT(AA13:AA15),ROUND(SUMIF($F$13:AA15,"Category",AA13:AA15),0),""),"")</f>
        <v/>
      </c>
      <c r="AB16" s="64" t="str">
        <f>+IFERROR(IF(COUNT(AB13:AB15),ROUND(SUMIF($F$13:AB15,"Category",AB13:AB15),0),""),"")</f>
        <v/>
      </c>
      <c r="AC16" s="64" t="str">
        <f>+IFERROR(IF(COUNT(AC13:AC15),ROUND(SUMIF($F$13:AC15,"Category",AC13:AC15),0),""),"")</f>
        <v/>
      </c>
    </row>
  </sheetData>
  <sheetProtection password="F884"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J13:L13 O13:P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ageMargins left="0.7" right="0.7" top="0.75" bottom="0.75" header="0.3" footer="0.3"/>
  <pageSetup orientation="portrait" paperSize="1" r:id="rId2"/>
  <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23ada78-a015-4f59-9011-3136f3b23db8}">
  <sheetPr codeName="Sheet19">
    <tabColor rgb="FFB685DB"/>
  </sheetPr>
  <dimension ref="D1:BE16"/>
  <sheetViews>
    <sheetView showGridLines="0" zoomScale="70" zoomScaleNormal="70" workbookViewId="0" topLeftCell="A7">
      <selection pane="topLeft" activeCell="F16" sqref="F16"/>
    </sheetView>
  </sheetViews>
  <sheetFormatPr defaultColWidth="0" defaultRowHeight="15"/>
  <cols>
    <col min="1" max="1" width="2.2857142857142856" customWidth="1"/>
    <col min="2" max="2" width="2.142857142857143" customWidth="1"/>
    <col min="3" max="3" width="2" customWidth="1"/>
    <col min="4" max="4" width="7.142857142857143" customWidth="1"/>
    <col min="5" max="5" width="35.714285714285715" customWidth="1"/>
    <col min="6" max="7" width="38.57142857142857" customWidth="1"/>
    <col min="8" max="8" width="13.714285714285714" customWidth="1"/>
    <col min="9" max="10" width="20.714285714285715" customWidth="1"/>
    <col min="11" max="12" width="20.714285714285715" hidden="1" customWidth="1"/>
    <col min="13" max="15" width="20.714285714285715" customWidth="1"/>
    <col min="16" max="16" width="20.714285714285715" hidden="1" customWidth="1"/>
    <col min="17" max="18" width="20.714285714285715" customWidth="1"/>
    <col min="19" max="21" width="20.714285714285715" hidden="1" customWidth="1"/>
    <col min="22" max="22" width="20.714285714285715" customWidth="1"/>
    <col min="23" max="24" width="20.714285714285715" hidden="1" customWidth="1"/>
    <col min="25" max="29" width="20.714285714285715" customWidth="1"/>
    <col min="30" max="31" width="4.142857142857143" customWidth="1"/>
    <col min="32" max="16383" width="5.142857142857143" hidden="1"/>
    <col min="16384" max="16384" width="4.142857142857143" hidden="1"/>
  </cols>
  <sheetData>
    <row r="1" spans="9:9 44: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32:32" ht="15" hidden="1">
      <c r="AF4" s="63" t="s">
        <v>345</v>
      </c>
    </row>
    <row r="5" spans="32:32" ht="15" hidden="1">
      <c r="AF5" s="63" t="s">
        <v>335</v>
      </c>
    </row>
    <row r="6" spans="32:32" ht="15" hidden="1">
      <c r="AF6" s="63" t="s">
        <v>346</v>
      </c>
    </row>
    <row r="7" spans="32:32" ht="15">
      <c r="AF7" s="63" t="s">
        <v>336</v>
      </c>
    </row>
    <row r="8" spans="32:32" ht="15">
      <c r="AF8" s="63" t="s">
        <v>347</v>
      </c>
    </row>
    <row r="9" spans="4:48" ht="29.25" customHeight="1">
      <c r="D9" s="603" t="s">
        <v>119</v>
      </c>
      <c r="E9" s="603" t="s">
        <v>34</v>
      </c>
      <c r="F9" s="603" t="s">
        <v>376</v>
      </c>
      <c r="G9" s="609" t="s">
        <v>118</v>
      </c>
      <c r="H9" s="558" t="s">
        <v>1</v>
      </c>
      <c r="I9" s="609" t="s">
        <v>368</v>
      </c>
      <c r="J9" s="558" t="s">
        <v>3</v>
      </c>
      <c r="K9" s="558" t="s">
        <v>4</v>
      </c>
      <c r="L9" s="558" t="s">
        <v>5</v>
      </c>
      <c r="M9" s="558" t="s">
        <v>6</v>
      </c>
      <c r="N9" s="558" t="s">
        <v>7</v>
      </c>
      <c r="O9" s="558" t="s">
        <v>8</v>
      </c>
      <c r="P9" s="558"/>
      <c r="Q9" s="558"/>
      <c r="R9" s="558"/>
      <c r="S9" s="558" t="s">
        <v>9</v>
      </c>
      <c r="T9" s="603" t="s">
        <v>447</v>
      </c>
      <c r="U9" s="603" t="s">
        <v>120</v>
      </c>
      <c r="V9" s="558" t="s">
        <v>89</v>
      </c>
      <c r="W9" s="558" t="s">
        <v>12</v>
      </c>
      <c r="X9" s="558"/>
      <c r="Y9" s="558" t="s">
        <v>14</v>
      </c>
      <c r="Z9" s="514" t="s">
        <v>441</v>
      </c>
      <c r="AA9" s="546" t="s">
        <v>708</v>
      </c>
      <c r="AB9" s="547"/>
      <c r="AC9" s="548"/>
      <c r="AG9" s="63" t="s">
        <v>348</v>
      </c>
      <c r="AV9" t="s">
        <v>34</v>
      </c>
    </row>
    <row r="10" spans="4:48" ht="31.5" customHeight="1">
      <c r="D10" s="604"/>
      <c r="E10" s="604"/>
      <c r="F10" s="604"/>
      <c r="G10" s="531"/>
      <c r="H10" s="558"/>
      <c r="I10" s="604"/>
      <c r="J10" s="558"/>
      <c r="K10" s="558"/>
      <c r="L10" s="558"/>
      <c r="M10" s="558"/>
      <c r="N10" s="558"/>
      <c r="O10" s="558" t="s">
        <v>15</v>
      </c>
      <c r="P10" s="558"/>
      <c r="Q10" s="558"/>
      <c r="R10" s="558" t="s">
        <v>16</v>
      </c>
      <c r="S10" s="558"/>
      <c r="T10" s="604"/>
      <c r="U10" s="597"/>
      <c r="V10" s="558"/>
      <c r="W10" s="558"/>
      <c r="X10" s="558"/>
      <c r="Y10" s="558"/>
      <c r="Z10" s="558"/>
      <c r="AA10" s="525" t="s">
        <v>709</v>
      </c>
      <c r="AB10" s="526"/>
      <c r="AC10" s="527"/>
      <c r="AG10" s="63" t="s">
        <v>339</v>
      </c>
      <c r="AV10" t="s">
        <v>379</v>
      </c>
    </row>
    <row r="11" spans="4:33" ht="45">
      <c r="D11" s="605"/>
      <c r="E11" s="605"/>
      <c r="F11" s="605"/>
      <c r="G11" s="513"/>
      <c r="H11" s="558"/>
      <c r="I11" s="605"/>
      <c r="J11" s="558"/>
      <c r="K11" s="558"/>
      <c r="L11" s="558"/>
      <c r="M11" s="558"/>
      <c r="N11" s="558"/>
      <c r="O11" s="40" t="s">
        <v>17</v>
      </c>
      <c r="P11" s="40" t="s">
        <v>18</v>
      </c>
      <c r="Q11" s="40" t="s">
        <v>19</v>
      </c>
      <c r="R11" s="558"/>
      <c r="S11" s="558"/>
      <c r="T11" s="605"/>
      <c r="U11" s="598"/>
      <c r="V11" s="558"/>
      <c r="W11" s="40" t="s">
        <v>20</v>
      </c>
      <c r="X11" s="40" t="s">
        <v>21</v>
      </c>
      <c r="Y11" s="558"/>
      <c r="Z11" s="558"/>
      <c r="AA11" s="399" t="s">
        <v>710</v>
      </c>
      <c r="AB11" s="399" t="s">
        <v>711</v>
      </c>
      <c r="AC11" s="399" t="s">
        <v>712</v>
      </c>
      <c r="AG11" s="63" t="s">
        <v>344</v>
      </c>
    </row>
    <row r="12" spans="4:32" ht="15.75">
      <c r="D12" s="9" t="s">
        <v>679</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+IFERROR(IF(COUNT(J13:L13),ROUND(SUM(J13:L13),0),""),"")</f>
        <v/>
      </c>
      <c r="N13" s="221" t="str">
        <f>+IFERROR(IF(COUNT(M13),ROUND(M13/'Shareholding Pattern'!$L$78*100,2),""),"")</f>
        <v/>
      </c>
      <c r="O13" s="259" t="str">
        <f>IF(J13="","",J13)</f>
        <v/>
      </c>
      <c r="P13" s="203"/>
      <c r="Q13" s="222" t="str">
        <f>+IFERROR(IF(COUNT(O13:P13),ROUND(SUM(O13,P13),2),""),"")</f>
        <v/>
      </c>
      <c r="R13" s="221" t="str">
        <f>+IFERROR(IF(COUNT(Q13),ROUND(Q13/('Shareholding Pattern'!$P$79)*100,2),""),"")</f>
        <v/>
      </c>
      <c r="S13" s="47"/>
      <c r="T13" s="47"/>
      <c r="U13" s="224" t="str">
        <f>+IFERROR(IF(COUNT(S13:T13),ROUND(SUM(S13:T13),0),""),"")</f>
        <v/>
      </c>
      <c r="V13" s="221" t="str">
        <f>+IFERROR(IF(COUNT(M13,U13),ROUND(SUM(U13,M13)/SUM('Shareholding Pattern'!$L$78,'Shareholding Pattern'!$T$78)*100,2),""),"")</f>
        <v/>
      </c>
      <c r="W13" s="47"/>
      <c r="X13" s="221" t="str">
        <f>+IFERROR(IF(COUNT(W13),ROUND(SUM(W13)/SUM(M13)*100,2),""),0)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Y14" s="55"/>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21" t="str">
        <f>+IFERROR(IF(COUNT(N13:N15),ROUND(SUMIF($F$13:N15,"Category",N13:N15),2),""),"")</f>
        <v/>
      </c>
      <c r="O16" s="78" t="str">
        <f>+IFERROR(IF(COUNT(O13:O15),ROUND(SUMIF($F$13:O15,"Category",O13:O15),0),""),"")</f>
        <v/>
      </c>
      <c r="P16" s="185" t="str">
        <f>+IFERROR(IF(COUNT(P13:P15),ROUND(SUMIF($F$13:P15,"Category",P13:P15),0),""),"")</f>
        <v/>
      </c>
      <c r="Q16" s="185" t="str">
        <f>+IFERROR(IF(COUNT(Q13:Q15),ROUND(SUMIF($F$13:Q15,"Category",Q13:Q15),0),""),"")</f>
        <v/>
      </c>
      <c r="R16" s="221"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21" t="str">
        <f>+IFERROR(IF(COUNT(W16),ROUND(SUM(W16)/SUM(M16)*100,2),""),0)</f>
        <v/>
      </c>
      <c r="Y16" s="64" t="str">
        <f>+IFERROR(IF(COUNT(Y13:Y15),ROUND(SUMIF($F$13:Y15,"Category",Y13:Y15),0),""),"")</f>
        <v/>
      </c>
      <c r="Z16" s="406"/>
      <c r="AA16" s="64" t="str">
        <f>+IFERROR(IF(COUNT(AA13:AA15),ROUND(SUMIF($F$13:AA15,"Category",AA13:AA15),0),""),"")</f>
        <v/>
      </c>
      <c r="AB16" s="64" t="str">
        <f>+IFERROR(IF(COUNT(AB13:AB15),ROUND(SUMIF($F$13:AB15,"Category",AB13:AB15),0),""),"")</f>
        <v/>
      </c>
      <c r="AC16" s="64" t="str">
        <f>+IFERROR(IF(COUNT(AC13:AC15),ROUND(SUMIF($F$13:AC15,"Category",AC13:AC15),0),""),"")</f>
        <v/>
      </c>
    </row>
  </sheetData>
  <sheetProtection password="F884"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J13:L13 O13:P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ageMargins left="0.7" right="0.7" top="0.75" bottom="0.75" header="0.3" footer="0.3"/>
  <pageSetup orientation="portrait" paperSize="1" r:id="rId2"/>
  <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f3427c8-4771-4a68-9bd3-ba0b489b3d4d}">
  <sheetPr codeName="Sheet44">
    <tabColor rgb="FFB685DB"/>
    <pageSetUpPr fitToPage="1"/>
  </sheetPr>
  <dimension ref="E1:AQ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3:43" ht="15" customHeight="1">
      <c r="AQ7" t="s">
        <v>345</v>
      </c>
    </row>
    <row r="8" spans="43:43" ht="15" customHeight="1">
      <c r="AQ8" t="s">
        <v>335</v>
      </c>
    </row>
    <row r="9" spans="5:43" ht="29.25" customHeight="1">
      <c r="E9" s="603" t="s">
        <v>119</v>
      </c>
      <c r="F9" s="514" t="s">
        <v>118</v>
      </c>
      <c r="G9" s="558" t="s">
        <v>1</v>
      </c>
      <c r="H9" s="514" t="s">
        <v>3</v>
      </c>
      <c r="I9" s="558" t="s">
        <v>4</v>
      </c>
      <c r="J9" s="558" t="s">
        <v>5</v>
      </c>
      <c r="K9" s="558" t="s">
        <v>6</v>
      </c>
      <c r="L9" s="558" t="s">
        <v>7</v>
      </c>
      <c r="M9" s="558" t="s">
        <v>8</v>
      </c>
      <c r="N9" s="558"/>
      <c r="O9" s="558"/>
      <c r="P9" s="558"/>
      <c r="Q9" s="603" t="s">
        <v>447</v>
      </c>
      <c r="R9" s="558" t="s">
        <v>10</v>
      </c>
      <c r="S9" s="603" t="s">
        <v>116</v>
      </c>
      <c r="T9" s="558" t="s">
        <v>89</v>
      </c>
      <c r="U9" s="558" t="s">
        <v>12</v>
      </c>
      <c r="V9" s="558"/>
      <c r="W9" s="558" t="s">
        <v>14</v>
      </c>
      <c r="X9" s="514" t="s">
        <v>441</v>
      </c>
      <c r="Y9" s="546" t="s">
        <v>708</v>
      </c>
      <c r="Z9" s="547"/>
      <c r="AA9" s="548"/>
      <c r="AQ9" t="s">
        <v>346</v>
      </c>
    </row>
    <row r="10" spans="5:43"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Q10" t="s">
        <v>336</v>
      </c>
    </row>
    <row r="11" spans="5:43" ht="78.75" customHeight="1">
      <c r="E11" s="605"/>
      <c r="F11" s="558"/>
      <c r="G11" s="558"/>
      <c r="H11" s="558"/>
      <c r="I11" s="558"/>
      <c r="J11" s="558"/>
      <c r="K11" s="558"/>
      <c r="L11" s="558"/>
      <c r="M11" s="382" t="s">
        <v>17</v>
      </c>
      <c r="N11" s="382" t="s">
        <v>18</v>
      </c>
      <c r="O11" s="382" t="s">
        <v>19</v>
      </c>
      <c r="P11" s="558"/>
      <c r="Q11" s="605"/>
      <c r="R11" s="558"/>
      <c r="S11" s="605"/>
      <c r="T11" s="558"/>
      <c r="U11" s="382" t="s">
        <v>20</v>
      </c>
      <c r="V11" s="382" t="s">
        <v>21</v>
      </c>
      <c r="W11" s="558"/>
      <c r="X11" s="558"/>
      <c r="Y11" s="399" t="s">
        <v>710</v>
      </c>
      <c r="Z11" s="399" t="s">
        <v>711</v>
      </c>
      <c r="AA11" s="399" t="s">
        <v>712</v>
      </c>
      <c r="AQ11" t="s">
        <v>347</v>
      </c>
    </row>
    <row r="12" spans="5:43" ht="20.25" customHeight="1">
      <c r="E12" s="9" t="s">
        <v>695</v>
      </c>
      <c r="F12" s="384" t="s">
        <v>694</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5b9a601-83b6-4bf5-913f-30cca4fc62b7}">
  <sheetPr codeName="Sheet43">
    <tabColor rgb="FFB685DB"/>
    <pageSetUpPr fitToPage="1"/>
  </sheetPr>
  <dimension ref="E1:AQ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3:43" ht="15" customHeight="1">
      <c r="AQ7" t="s">
        <v>345</v>
      </c>
    </row>
    <row r="8" spans="43:43" ht="15" customHeight="1">
      <c r="AQ8" t="s">
        <v>335</v>
      </c>
    </row>
    <row r="9" spans="5:43" ht="29.25" customHeight="1">
      <c r="E9" s="603" t="s">
        <v>119</v>
      </c>
      <c r="F9" s="514" t="s">
        <v>118</v>
      </c>
      <c r="G9" s="558" t="s">
        <v>1</v>
      </c>
      <c r="H9" s="514" t="s">
        <v>3</v>
      </c>
      <c r="I9" s="558" t="s">
        <v>4</v>
      </c>
      <c r="J9" s="558" t="s">
        <v>5</v>
      </c>
      <c r="K9" s="558" t="s">
        <v>6</v>
      </c>
      <c r="L9" s="558" t="s">
        <v>7</v>
      </c>
      <c r="M9" s="558" t="s">
        <v>8</v>
      </c>
      <c r="N9" s="558"/>
      <c r="O9" s="558"/>
      <c r="P9" s="558"/>
      <c r="Q9" s="603" t="s">
        <v>447</v>
      </c>
      <c r="R9" s="558" t="s">
        <v>10</v>
      </c>
      <c r="S9" s="603" t="s">
        <v>116</v>
      </c>
      <c r="T9" s="558" t="s">
        <v>89</v>
      </c>
      <c r="U9" s="558" t="s">
        <v>12</v>
      </c>
      <c r="V9" s="558"/>
      <c r="W9" s="558" t="s">
        <v>14</v>
      </c>
      <c r="X9" s="514" t="s">
        <v>441</v>
      </c>
      <c r="Y9" s="546" t="s">
        <v>708</v>
      </c>
      <c r="Z9" s="547"/>
      <c r="AA9" s="548"/>
      <c r="AQ9" t="s">
        <v>346</v>
      </c>
    </row>
    <row r="10" spans="5:43"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Q10" t="s">
        <v>336</v>
      </c>
    </row>
    <row r="11" spans="5:43" ht="78.75" customHeight="1">
      <c r="E11" s="605"/>
      <c r="F11" s="558"/>
      <c r="G11" s="558"/>
      <c r="H11" s="558"/>
      <c r="I11" s="558"/>
      <c r="J11" s="558"/>
      <c r="K11" s="558"/>
      <c r="L11" s="558"/>
      <c r="M11" s="382" t="s">
        <v>17</v>
      </c>
      <c r="N11" s="382" t="s">
        <v>18</v>
      </c>
      <c r="O11" s="382" t="s">
        <v>19</v>
      </c>
      <c r="P11" s="558"/>
      <c r="Q11" s="605"/>
      <c r="R11" s="558"/>
      <c r="S11" s="605"/>
      <c r="T11" s="558"/>
      <c r="U11" s="382" t="s">
        <v>20</v>
      </c>
      <c r="V11" s="382" t="s">
        <v>21</v>
      </c>
      <c r="W11" s="558"/>
      <c r="X11" s="558"/>
      <c r="Y11" s="399" t="s">
        <v>710</v>
      </c>
      <c r="Z11" s="399" t="s">
        <v>711</v>
      </c>
      <c r="AA11" s="399" t="s">
        <v>712</v>
      </c>
      <c r="AQ11" t="s">
        <v>347</v>
      </c>
    </row>
    <row r="12" spans="5:43" ht="20.25" customHeight="1">
      <c r="E12" s="9" t="s">
        <v>692</v>
      </c>
      <c r="F12" s="384" t="s">
        <v>691</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855fcbe-a21c-438c-935d-45d76957a214}">
  <sheetPr codeName="Sheet34"/>
  <dimension ref="E2:AB18"/>
  <sheetViews>
    <sheetView showGridLines="0" zoomScale="90" zoomScaleNormal="90" workbookViewId="0" topLeftCell="D6">
      <selection pane="topLeft" activeCell="D6" sqref="D6"/>
    </sheetView>
  </sheetViews>
  <sheetFormatPr defaultColWidth="0" defaultRowHeight="15"/>
  <cols>
    <col min="1" max="1" width="2.5714285714285716" hidden="1" customWidth="1"/>
    <col min="2" max="3" width="9.142857142857142" hidden="1" customWidth="1"/>
    <col min="4" max="4" width="9.142857142857142" customWidth="1"/>
    <col min="5" max="5" width="7.142857142857143" customWidth="1"/>
    <col min="6" max="6" width="35.714285714285715" customWidth="1"/>
    <col min="7" max="7" width="16" customWidth="1"/>
    <col min="8" max="8" width="24.285714285714285" customWidth="1"/>
    <col min="9" max="12" width="16.714285714285715" customWidth="1"/>
    <col min="13" max="13" width="18.857142857142858" customWidth="1"/>
    <col min="14" max="14" width="20.285714285714285" style="67" customWidth="1"/>
    <col min="15" max="15" width="22.285714285714285" style="67" customWidth="1"/>
    <col min="16" max="16" width="17.714285714285715" customWidth="1"/>
    <col min="17" max="17" width="21.285714285714285" customWidth="1"/>
    <col min="18" max="18" width="16.714285714285715" customWidth="1"/>
    <col min="19" max="19" width="21.428571428571427" customWidth="1"/>
    <col min="20" max="20" width="22.428571428571427" customWidth="1"/>
    <col min="21" max="21" width="18.857142857142858" customWidth="1"/>
    <col min="22" max="22" width="16.714285714285715" customWidth="1"/>
    <col min="23" max="23" width="12.285714285714286" customWidth="1"/>
    <col min="24" max="24" width="16.714285714285715" customWidth="1"/>
    <col min="25" max="25" width="17.142857142857142" bestFit="1" customWidth="1"/>
    <col min="26" max="28" width="17.142857142857142" customWidth="1"/>
    <col min="29" max="30" width="2.2857142857142856" customWidth="1"/>
    <col min="31" max="16383" width="9.142857142857142" hidden="1"/>
    <col min="16384" max="16384" width="2.2857142857142856" hidden="1"/>
  </cols>
  <sheetData>
    <row r="1" ht="15" hidden="1"/>
    <row r="2" spans="7:28" ht="15" hidden="1">
      <c r="G2" t="s">
        <v>126</v>
      </c>
      <c r="H2" t="s">
        <v>147</v>
      </c>
      <c r="I2" t="s">
        <v>148</v>
      </c>
      <c r="J2" t="s">
        <v>149</v>
      </c>
      <c r="K2" t="s">
        <v>150</v>
      </c>
      <c r="L2" t="s">
        <v>151</v>
      </c>
      <c r="M2" t="s">
        <v>152</v>
      </c>
      <c r="N2" s="67" t="s">
        <v>153</v>
      </c>
      <c r="O2" s="67" t="s">
        <v>154</v>
      </c>
      <c r="P2" t="s">
        <v>155</v>
      </c>
      <c r="Q2" t="s">
        <v>156</v>
      </c>
      <c r="R2" t="s">
        <v>157</v>
      </c>
      <c r="S2" t="s">
        <v>159</v>
      </c>
      <c r="T2" t="s">
        <v>159</v>
      </c>
      <c r="U2" t="s">
        <v>160</v>
      </c>
      <c r="V2" t="s">
        <v>161</v>
      </c>
      <c r="W2" t="s">
        <v>162</v>
      </c>
      <c r="X2" t="s">
        <v>163</v>
      </c>
      <c r="Y2" t="s">
        <v>164</v>
      </c>
      <c r="Z2" t="s">
        <v>713</v>
      </c>
      <c r="AA2" t="s">
        <v>715</v>
      </c>
      <c r="AB2" t="s">
        <v>714</v>
      </c>
    </row>
    <row r="3" ht="15" hidden="1"/>
    <row r="4" ht="15" hidden="1"/>
    <row r="5" ht="15" hidden="1"/>
    <row r="8" spans="5:28" ht="30" customHeight="1">
      <c r="E8" s="519" t="s">
        <v>146</v>
      </c>
      <c r="F8" s="520"/>
      <c r="G8" s="520"/>
      <c r="H8" s="520"/>
      <c r="I8" s="520"/>
      <c r="J8" s="520"/>
      <c r="K8" s="520"/>
      <c r="L8" s="520"/>
      <c r="M8" s="520"/>
      <c r="N8" s="520"/>
      <c r="O8" s="520"/>
      <c r="P8" s="520"/>
      <c r="Q8" s="520"/>
      <c r="R8" s="520"/>
      <c r="S8" s="520"/>
      <c r="T8" s="520"/>
      <c r="U8" s="520"/>
      <c r="V8" s="520"/>
      <c r="W8" s="520"/>
      <c r="X8" s="520"/>
      <c r="Y8" s="520"/>
      <c r="Z8" s="520"/>
      <c r="AA8" s="520"/>
      <c r="AB8" s="521"/>
    </row>
    <row r="9" spans="5:28" ht="22.5" customHeight="1">
      <c r="E9" s="522" t="s">
        <v>374</v>
      </c>
      <c r="F9" s="523"/>
      <c r="G9" s="523"/>
      <c r="H9" s="523"/>
      <c r="I9" s="523"/>
      <c r="J9" s="523"/>
      <c r="K9" s="523"/>
      <c r="L9" s="523"/>
      <c r="M9" s="523"/>
      <c r="N9" s="523"/>
      <c r="O9" s="523"/>
      <c r="P9" s="523"/>
      <c r="Q9" s="523"/>
      <c r="R9" s="523"/>
      <c r="S9" s="523"/>
      <c r="T9" s="523"/>
      <c r="U9" s="523"/>
      <c r="V9" s="523"/>
      <c r="W9" s="523"/>
      <c r="X9" s="523"/>
      <c r="Y9" s="523"/>
      <c r="Z9" s="523"/>
      <c r="AA9" s="523"/>
      <c r="AB9" s="524"/>
    </row>
    <row r="10" spans="5:28" ht="27" customHeight="1">
      <c r="E10" s="513" t="s">
        <v>132</v>
      </c>
      <c r="F10" s="513" t="s">
        <v>133</v>
      </c>
      <c r="G10" s="513" t="s">
        <v>2</v>
      </c>
      <c r="H10" s="513" t="s">
        <v>3</v>
      </c>
      <c r="I10" s="513" t="s">
        <v>4</v>
      </c>
      <c r="J10" s="513" t="s">
        <v>5</v>
      </c>
      <c r="K10" s="513" t="s">
        <v>6</v>
      </c>
      <c r="L10" s="513" t="s">
        <v>7</v>
      </c>
      <c r="M10" s="528" t="s">
        <v>134</v>
      </c>
      <c r="N10" s="529"/>
      <c r="O10" s="529"/>
      <c r="P10" s="530"/>
      <c r="Q10" s="513" t="s">
        <v>9</v>
      </c>
      <c r="R10" s="531" t="s">
        <v>447</v>
      </c>
      <c r="S10" s="513" t="s">
        <v>116</v>
      </c>
      <c r="T10" s="513" t="s">
        <v>11</v>
      </c>
      <c r="U10" s="515" t="s">
        <v>12</v>
      </c>
      <c r="V10" s="516"/>
      <c r="W10" s="515" t="s">
        <v>13</v>
      </c>
      <c r="X10" s="516"/>
      <c r="Y10" s="513" t="s">
        <v>14</v>
      </c>
      <c r="Z10" s="525" t="s">
        <v>708</v>
      </c>
      <c r="AA10" s="526"/>
      <c r="AB10" s="527"/>
    </row>
    <row r="11" spans="5:28" ht="24" customHeight="1">
      <c r="E11" s="514"/>
      <c r="F11" s="514"/>
      <c r="G11" s="514"/>
      <c r="H11" s="514"/>
      <c r="I11" s="514"/>
      <c r="J11" s="514"/>
      <c r="K11" s="514"/>
      <c r="L11" s="514"/>
      <c r="M11" s="525" t="s">
        <v>328</v>
      </c>
      <c r="N11" s="526"/>
      <c r="O11" s="527"/>
      <c r="P11" s="514" t="s">
        <v>135</v>
      </c>
      <c r="Q11" s="514"/>
      <c r="R11" s="531"/>
      <c r="S11" s="514"/>
      <c r="T11" s="514"/>
      <c r="U11" s="517"/>
      <c r="V11" s="518"/>
      <c r="W11" s="517"/>
      <c r="X11" s="518"/>
      <c r="Y11" s="514"/>
      <c r="Z11" s="525" t="s">
        <v>709</v>
      </c>
      <c r="AA11" s="526"/>
      <c r="AB11" s="527"/>
    </row>
    <row r="12" spans="5:28" ht="79.5" customHeight="1">
      <c r="E12" s="514"/>
      <c r="F12" s="514"/>
      <c r="G12" s="514"/>
      <c r="H12" s="514"/>
      <c r="I12" s="514"/>
      <c r="J12" s="514"/>
      <c r="K12" s="514"/>
      <c r="L12" s="514"/>
      <c r="M12" s="65" t="s">
        <v>17</v>
      </c>
      <c r="N12" s="349" t="s">
        <v>18</v>
      </c>
      <c r="O12" s="349" t="s">
        <v>19</v>
      </c>
      <c r="P12" s="514"/>
      <c r="Q12" s="514"/>
      <c r="R12" s="513"/>
      <c r="S12" s="514"/>
      <c r="T12" s="514"/>
      <c r="U12" s="65" t="s">
        <v>20</v>
      </c>
      <c r="V12" s="65" t="s">
        <v>21</v>
      </c>
      <c r="W12" s="65" t="s">
        <v>20</v>
      </c>
      <c r="X12" s="65" t="s">
        <v>21</v>
      </c>
      <c r="Y12" s="514"/>
      <c r="Z12" s="414" t="s">
        <v>710</v>
      </c>
      <c r="AA12" s="414" t="s">
        <v>711</v>
      </c>
      <c r="AB12" s="414" t="s">
        <v>712</v>
      </c>
    </row>
    <row r="13" spans="5:28" ht="20.1" customHeight="1">
      <c r="E13" s="66" t="s">
        <v>136</v>
      </c>
      <c r="F13" s="56" t="s">
        <v>137</v>
      </c>
      <c r="G13" s="78">
        <f>+IFERROR(IF(COUNT('Shareholding Pattern'!H26),('Shareholding Pattern'!H26),""),"")</f>
        <v>4</v>
      </c>
      <c r="H13" s="78">
        <f>+IFERROR(IF(COUNT('Shareholding Pattern'!I26),('Shareholding Pattern'!I26),""),"")</f>
        <v>2417475</v>
      </c>
      <c r="I13" s="78" t="str">
        <f>+IFERROR(IF(COUNT('Shareholding Pattern'!J26),('Shareholding Pattern'!J26),""),"")</f>
        <v/>
      </c>
      <c r="J13" s="78" t="str">
        <f>+IFERROR(IF(COUNT('Shareholding Pattern'!K26),('Shareholding Pattern'!K26),""),"")</f>
        <v/>
      </c>
      <c r="K13" s="78">
        <f>+IFERROR(IF(COUNT('Shareholding Pattern'!L26),('Shareholding Pattern'!L26),""),"")</f>
        <v>2417475</v>
      </c>
      <c r="L13" s="185">
        <f>+IFERROR(IF(COUNT('Shareholding Pattern'!M26),('Shareholding Pattern'!M26),""),"")</f>
        <v>37.32</v>
      </c>
      <c r="M13" s="79">
        <f>+IFERROR(IF(COUNT('Shareholding Pattern'!N26),('Shareholding Pattern'!N26),""),"")</f>
        <v>2417475</v>
      </c>
      <c r="N13" s="141" t="str">
        <f>+IFERROR(IF(COUNT('Shareholding Pattern'!O26),('Shareholding Pattern'!O26),""),"")</f>
        <v/>
      </c>
      <c r="O13" s="141">
        <f>+IFERROR(IF(COUNT('Shareholding Pattern'!P26),('Shareholding Pattern'!P26),""),"")</f>
        <v>2417475</v>
      </c>
      <c r="P13" s="185">
        <f>+IFERROR(IF(COUNT('Shareholding Pattern'!Q26),('Shareholding Pattern'!Q26),""),"")</f>
        <v>37.32</v>
      </c>
      <c r="Q13" s="78" t="str">
        <f>+IFERROR(IF(COUNT('Shareholding Pattern'!R26),('Shareholding Pattern'!R26),""),"")</f>
        <v/>
      </c>
      <c r="R13" s="78" t="str">
        <f>+IFERROR(IF(COUNT('Shareholding Pattern'!S26),('Shareholding Pattern'!S26),""),"")</f>
        <v/>
      </c>
      <c r="S13" s="78" t="str">
        <f>+IFERROR(IF(COUNT('Shareholding Pattern'!T26),('Shareholding Pattern'!T26),""),"")</f>
        <v/>
      </c>
      <c r="T13" s="185">
        <f>+IFERROR(IF(COUNT('Shareholding Pattern'!U26),('Shareholding Pattern'!U26),""),"")</f>
        <v>37.32</v>
      </c>
      <c r="U13" s="78" t="str">
        <f>+IFERROR(IF(COUNT('Shareholding Pattern'!V26),('Shareholding Pattern'!V26),""),"")</f>
        <v/>
      </c>
      <c r="V13" s="185" t="str">
        <f>+IFERROR(IF(COUNT('Shareholding Pattern'!W26),('Shareholding Pattern'!W26),""),"")</f>
        <v/>
      </c>
      <c r="W13" s="78" t="str">
        <f>+IFERROR(IF(COUNT('Shareholding Pattern'!X26),('Shareholding Pattern'!X26),""),"")</f>
        <v/>
      </c>
      <c r="X13" s="185" t="str">
        <f>+IFERROR(IF(COUNT('Shareholding Pattern'!Y26),('Shareholding Pattern'!Y26),""),"")</f>
        <v/>
      </c>
      <c r="Y13" s="78">
        <f>+IFERROR(IF(COUNT('Shareholding Pattern'!Z26),('Shareholding Pattern'!Z26),""),"")</f>
        <v>2417475</v>
      </c>
      <c r="Z13" s="415"/>
      <c r="AA13" s="416"/>
      <c r="AB13" s="417"/>
    </row>
    <row r="14" spans="5:28" ht="20.1" customHeight="1">
      <c r="E14" s="66" t="s">
        <v>138</v>
      </c>
      <c r="F14" s="54" t="s">
        <v>139</v>
      </c>
      <c r="G14" s="78">
        <f>+IFERROR(IF(COUNT('Shareholding Pattern'!H71),('Shareholding Pattern'!H71),""),"")</f>
        <v>2445</v>
      </c>
      <c r="H14" s="78">
        <f>+IFERROR(IF(COUNT('Shareholding Pattern'!I71),('Shareholding Pattern'!I71),""),"")</f>
        <v>4059595</v>
      </c>
      <c r="I14" s="78" t="str">
        <f>+IFERROR(IF(COUNT('Shareholding Pattern'!J71),('Shareholding Pattern'!J71),""),"")</f>
        <v/>
      </c>
      <c r="J14" s="78" t="str">
        <f>+IFERROR(IF(COUNT('Shareholding Pattern'!K71),('Shareholding Pattern'!K71),""),"")</f>
        <v/>
      </c>
      <c r="K14" s="78">
        <f>+IFERROR(IF(COUNT('Shareholding Pattern'!L71),('Shareholding Pattern'!L71),""),"")</f>
        <v>4059595</v>
      </c>
      <c r="L14" s="185">
        <f>+IFERROR(IF(COUNT('Shareholding Pattern'!M71),('Shareholding Pattern'!M71),""),"")</f>
        <v>62.68</v>
      </c>
      <c r="M14" s="268">
        <f>+IFERROR(IF(COUNT('Shareholding Pattern'!N71),('Shareholding Pattern'!N71),""),"")</f>
        <v>4059595</v>
      </c>
      <c r="N14" s="141" t="str">
        <f>+IFERROR(IF(COUNT('Shareholding Pattern'!O71),('Shareholding Pattern'!O71),""),"")</f>
        <v/>
      </c>
      <c r="O14" s="141">
        <f>+IFERROR(IF(COUNT('Shareholding Pattern'!P71),('Shareholding Pattern'!P71),""),"")</f>
        <v>4059595</v>
      </c>
      <c r="P14" s="185">
        <f>+IFERROR(IF(COUNT('Shareholding Pattern'!Q71),('Shareholding Pattern'!Q71),""),"")</f>
        <v>62.68</v>
      </c>
      <c r="Q14" s="78" t="str">
        <f>+IFERROR(IF(COUNT('Shareholding Pattern'!R71),('Shareholding Pattern'!R71),""),"")</f>
        <v/>
      </c>
      <c r="R14" s="78" t="str">
        <f>+IFERROR(IF(COUNT('Shareholding Pattern'!S71),('Shareholding Pattern'!S71),""),"")</f>
        <v/>
      </c>
      <c r="S14" s="78" t="str">
        <f>+IFERROR(IF(COUNT('Shareholding Pattern'!T71),('Shareholding Pattern'!T71),""),"")</f>
        <v/>
      </c>
      <c r="T14" s="185">
        <f>+IFERROR(IF(COUNT('Shareholding Pattern'!U71),('Shareholding Pattern'!U71),""),"")</f>
        <v>62.68</v>
      </c>
      <c r="U14" s="78" t="str">
        <f>+IFERROR(IF(COUNT('Shareholding Pattern'!V71),('Shareholding Pattern'!V71),""),"")</f>
        <v/>
      </c>
      <c r="V14" s="185" t="str">
        <f>+IFERROR(IF(COUNT('Shareholding Pattern'!W71),('Shareholding Pattern'!W71),""),"")</f>
        <v/>
      </c>
      <c r="W14" s="299"/>
      <c r="X14" s="300"/>
      <c r="Y14" s="78">
        <f>+IFERROR(IF(COUNT('Shareholding Pattern'!Z71),('Shareholding Pattern'!Z71),""),"")</f>
        <v>2739635</v>
      </c>
      <c r="Z14" s="78">
        <f>+IFERROR(IF(COUNT('Shareholding Pattern'!AA71),('Shareholding Pattern'!AA71),""),"")</f>
        <v>0</v>
      </c>
      <c r="AA14" s="78">
        <f>+IFERROR(IF(COUNT('Shareholding Pattern'!AB71),('Shareholding Pattern'!AB71),""),"")</f>
        <v>0</v>
      </c>
      <c r="AB14" s="78">
        <f>+IFERROR(IF(COUNT('Shareholding Pattern'!AC71),('Shareholding Pattern'!AC71),""),"")</f>
        <v>0</v>
      </c>
    </row>
    <row r="15" spans="5:28" ht="20.1" customHeight="1">
      <c r="E15" s="66" t="s">
        <v>140</v>
      </c>
      <c r="F15" s="56" t="s">
        <v>141</v>
      </c>
      <c r="G15" s="78" t="str">
        <f>+IFERROR(IF(COUNT('Shareholding Pattern'!H77),('Shareholding Pattern'!H77),""),"")</f>
        <v/>
      </c>
      <c r="H15" s="78" t="str">
        <f>+IFERROR(IF(COUNT('Shareholding Pattern'!I77),('Shareholding Pattern'!I77),""),"")</f>
        <v/>
      </c>
      <c r="I15" s="78" t="str">
        <f>+IFERROR(IF(COUNT('Shareholding Pattern'!J77),('Shareholding Pattern'!J77),""),"")</f>
        <v/>
      </c>
      <c r="J15" s="78" t="str">
        <f>+IFERROR(IF(COUNT('Shareholding Pattern'!K77),('Shareholding Pattern'!K77),""),"")</f>
        <v/>
      </c>
      <c r="K15" s="78" t="str">
        <f>+IFERROR(IF(COUNT('Shareholding Pattern'!L77),('Shareholding Pattern'!L77),""),"")</f>
        <v/>
      </c>
      <c r="L15" s="297"/>
      <c r="M15" s="78" t="str">
        <f>+IFERROR(IF(COUNT('Shareholding Pattern'!N77),('Shareholding Pattern'!N77),""),"")</f>
        <v/>
      </c>
      <c r="N15" s="141" t="str">
        <f>+IFERROR(IF(COUNT('Shareholding Pattern'!O77),('Shareholding Pattern'!O77),""),"")</f>
        <v/>
      </c>
      <c r="O15" s="141" t="str">
        <f>+IFERROR(IF(COUNT('Shareholding Pattern'!P77),('Shareholding Pattern'!P77),""),"")</f>
        <v/>
      </c>
      <c r="P15" s="185" t="str">
        <f>+IFERROR(IF(COUNT('Shareholding Pattern'!Q77),('Shareholding Pattern'!Q77),""),"")</f>
        <v/>
      </c>
      <c r="Q15" s="78" t="str">
        <f>+IFERROR(IF(COUNT('Shareholding Pattern'!R77),('Shareholding Pattern'!R77),""),"")</f>
        <v/>
      </c>
      <c r="R15" s="78" t="str">
        <f>+IFERROR(IF(COUNT('Shareholding Pattern'!S77),('Shareholding Pattern'!S77),""),"")</f>
        <v/>
      </c>
      <c r="S15" s="78" t="str">
        <f>+IFERROR(IF(COUNT('Shareholding Pattern'!T77),('Shareholding Pattern'!T77),""),"")</f>
        <v/>
      </c>
      <c r="T15" s="297"/>
      <c r="U15" s="78" t="str">
        <f>+IFERROR(IF(COUNT('Shareholding Pattern'!V77),('Shareholding Pattern'!V77),""),"")</f>
        <v/>
      </c>
      <c r="V15" s="185" t="str">
        <f>+IFERROR(IF(COUNT('Shareholding Pattern'!W77),('Shareholding Pattern'!W77),""),"")</f>
        <v/>
      </c>
      <c r="W15" s="301"/>
      <c r="X15" s="302"/>
      <c r="Y15" s="78" t="str">
        <f>+IFERROR(IF(COUNT('Shareholding Pattern'!Z77),('Shareholding Pattern'!Z77),""),"")</f>
        <v/>
      </c>
      <c r="Z15" s="418"/>
      <c r="AA15" s="419"/>
      <c r="AB15" s="420"/>
    </row>
    <row r="16" spans="5:28" ht="20.1" customHeight="1">
      <c r="E16" s="66" t="s">
        <v>142</v>
      </c>
      <c r="F16" s="74" t="s">
        <v>143</v>
      </c>
      <c r="G16" s="78" t="str">
        <f>+IFERROR(IF(COUNT('Shareholding Pattern'!H75),('Shareholding Pattern'!H75),""),"")</f>
        <v/>
      </c>
      <c r="H16" s="78" t="str">
        <f>+IFERROR(IF(COUNT('Shareholding Pattern'!I75),('Shareholding Pattern'!I75),""),"")</f>
        <v/>
      </c>
      <c r="I16" s="78" t="str">
        <f>+IFERROR(IF(COUNT('Shareholding Pattern'!J75),('Shareholding Pattern'!J75),""),"")</f>
        <v/>
      </c>
      <c r="J16" s="78" t="str">
        <f>+IFERROR(IF(COUNT('Shareholding Pattern'!K75),('Shareholding Pattern'!K75),""),"")</f>
        <v/>
      </c>
      <c r="K16" s="78" t="str">
        <f>+IFERROR(IF(COUNT('Shareholding Pattern'!L75),('Shareholding Pattern'!L75),""),"")</f>
        <v/>
      </c>
      <c r="L16" s="298"/>
      <c r="M16" s="79" t="str">
        <f>+IFERROR(IF(COUNT('Shareholding Pattern'!N75),('Shareholding Pattern'!N75),""),"")</f>
        <v/>
      </c>
      <c r="N16" s="141" t="str">
        <f>+IFERROR(IF(COUNT('Shareholding Pattern'!O75),('Shareholding Pattern'!O75),""),"")</f>
        <v/>
      </c>
      <c r="O16" s="141" t="str">
        <f>+IFERROR(IF(COUNT('Shareholding Pattern'!P75),('Shareholding Pattern'!P75),""),"")</f>
        <v/>
      </c>
      <c r="P16" s="185" t="str">
        <f>+IFERROR(IF(COUNT('Shareholding Pattern'!Q75),('Shareholding Pattern'!Q75),""),"")</f>
        <v/>
      </c>
      <c r="Q16" s="78" t="str">
        <f>+IFERROR(IF(COUNT('Shareholding Pattern'!R75),('Shareholding Pattern'!R75),""),"")</f>
        <v/>
      </c>
      <c r="R16" s="78" t="str">
        <f>+IFERROR(IF(COUNT('Shareholding Pattern'!S75),('Shareholding Pattern'!S75),""),"")</f>
        <v/>
      </c>
      <c r="S16" s="78" t="str">
        <f>+IFERROR(IF(COUNT('Shareholding Pattern'!T75),('Shareholding Pattern'!T75),""),"")</f>
        <v/>
      </c>
      <c r="T16" s="298"/>
      <c r="U16" s="78" t="str">
        <f>+IFERROR(IF(COUNT('Shareholding Pattern'!V75),('Shareholding Pattern'!V75),""),"")</f>
        <v/>
      </c>
      <c r="V16" s="185" t="str">
        <f>+IFERROR(IF(COUNT('Shareholding Pattern'!W75),('Shareholding Pattern'!W75),""),"")</f>
        <v/>
      </c>
      <c r="W16" s="301"/>
      <c r="X16" s="302"/>
      <c r="Y16" s="78" t="str">
        <f>+IFERROR(IF(COUNT('Shareholding Pattern'!Z75),('Shareholding Pattern'!Z75),""),"")</f>
        <v/>
      </c>
      <c r="Z16" s="421"/>
      <c r="AA16" s="422"/>
      <c r="AB16" s="423"/>
    </row>
    <row r="17" spans="5:28" ht="20.1" customHeight="1">
      <c r="E17" s="66" t="s">
        <v>144</v>
      </c>
      <c r="F17" s="74" t="s">
        <v>145</v>
      </c>
      <c r="G17" s="78" t="str">
        <f>+IFERROR(IF(COUNT('Shareholding Pattern'!H76),('Shareholding Pattern'!H76),""),"")</f>
        <v/>
      </c>
      <c r="H17" s="78" t="str">
        <f>+IFERROR(IF(COUNT('Shareholding Pattern'!I76),('Shareholding Pattern'!I76),""),"")</f>
        <v/>
      </c>
      <c r="I17" s="78" t="str">
        <f>+IFERROR(IF(COUNT('Shareholding Pattern'!J76),('Shareholding Pattern'!J76),""),"")</f>
        <v/>
      </c>
      <c r="J17" s="78" t="str">
        <f>+IFERROR(IF(COUNT('Shareholding Pattern'!K76),('Shareholding Pattern'!K76),""),"")</f>
        <v/>
      </c>
      <c r="K17" s="78" t="str">
        <f>+IFERROR(IF(COUNT('Shareholding Pattern'!L76),('Shareholding Pattern'!L76),""),"")</f>
        <v/>
      </c>
      <c r="L17" s="185" t="str">
        <f>+IFERROR(IF(COUNT('Shareholding Pattern'!M76),('Shareholding Pattern'!M76),""),"")</f>
        <v/>
      </c>
      <c r="M17" s="79" t="str">
        <f>+IFERROR(IF(COUNT('Shareholding Pattern'!N76),('Shareholding Pattern'!N76),""),"")</f>
        <v/>
      </c>
      <c r="N17" s="141" t="str">
        <f>+IFERROR(IF(COUNT('Shareholding Pattern'!O76),('Shareholding Pattern'!O76),""),"")</f>
        <v/>
      </c>
      <c r="O17" s="141" t="str">
        <f>+IFERROR(IF(COUNT('Shareholding Pattern'!P76),('Shareholding Pattern'!P76),""),"")</f>
        <v/>
      </c>
      <c r="P17" s="185" t="str">
        <f>+IFERROR(IF(COUNT('Shareholding Pattern'!Q76),('Shareholding Pattern'!Q76),""),"")</f>
        <v/>
      </c>
      <c r="Q17" s="78" t="str">
        <f>+IFERROR(IF(COUNT('Shareholding Pattern'!R76),('Shareholding Pattern'!R76),""),"")</f>
        <v/>
      </c>
      <c r="R17" s="78" t="str">
        <f>+IFERROR(IF(COUNT('Shareholding Pattern'!S76),('Shareholding Pattern'!S76),""),"")</f>
        <v/>
      </c>
      <c r="S17" s="78" t="str">
        <f>+IFERROR(IF(COUNT('Shareholding Pattern'!T76),('Shareholding Pattern'!T76),""),"")</f>
        <v/>
      </c>
      <c r="T17" s="185" t="str">
        <f>+IFERROR(IF(COUNT('Shareholding Pattern'!U76),('Shareholding Pattern'!U76),""),"")</f>
        <v/>
      </c>
      <c r="U17" s="78" t="str">
        <f>+IFERROR(IF(COUNT('Shareholding Pattern'!V76),('Shareholding Pattern'!V76),""),"")</f>
        <v/>
      </c>
      <c r="V17" s="185" t="str">
        <f>+IFERROR(IF(COUNT('Shareholding Pattern'!W76),('Shareholding Pattern'!W76),""),"")</f>
        <v/>
      </c>
      <c r="W17" s="303"/>
      <c r="X17" s="304"/>
      <c r="Y17" s="78" t="str">
        <f>+IFERROR(IF(COUNT('Shareholding Pattern'!Z76),('Shareholding Pattern'!Z76),""),"")</f>
        <v/>
      </c>
      <c r="Z17" s="424"/>
      <c r="AA17" s="425"/>
      <c r="AB17" s="426"/>
    </row>
    <row r="18" spans="5:28" ht="18.75">
      <c r="E18" s="57"/>
      <c r="F18" s="69" t="s">
        <v>19</v>
      </c>
      <c r="G18" s="80">
        <f>+IFERROR(IF(COUNT('Shareholding Pattern'!H79),('Shareholding Pattern'!H79),""),"")</f>
        <v>2449</v>
      </c>
      <c r="H18" s="80">
        <f>+IFERROR(IF(COUNT('Shareholding Pattern'!I79),('Shareholding Pattern'!I79),""),"")</f>
        <v>6477070</v>
      </c>
      <c r="I18" s="80" t="str">
        <f>+IFERROR(IF(COUNT('Shareholding Pattern'!J79),('Shareholding Pattern'!J79),""),"")</f>
        <v/>
      </c>
      <c r="J18" s="80" t="str">
        <f>+IFERROR(IF(COUNT('Shareholding Pattern'!K79),('Shareholding Pattern'!K79),""),"")</f>
        <v/>
      </c>
      <c r="K18" s="80">
        <f>+IFERROR(IF(COUNT('Shareholding Pattern'!L79),('Shareholding Pattern'!L79),""),"")</f>
        <v>6477070</v>
      </c>
      <c r="L18" s="275">
        <f>+IFERROR(IF(COUNT('Shareholding Pattern'!M79),('Shareholding Pattern'!M79),""),"")</f>
        <v>100</v>
      </c>
      <c r="M18" s="267">
        <f>+IFERROR(IF(COUNT('Shareholding Pattern'!N79),('Shareholding Pattern'!N79),""),"")</f>
        <v>6477070</v>
      </c>
      <c r="N18" s="350" t="str">
        <f>+IFERROR(IF(COUNT('Shareholding Pattern'!O79),('Shareholding Pattern'!O79),""),"")</f>
        <v/>
      </c>
      <c r="O18" s="350">
        <f>+IFERROR(IF(COUNT('Shareholding Pattern'!P79),('Shareholding Pattern'!P79),""),"")</f>
        <v>6477070</v>
      </c>
      <c r="P18" s="267">
        <f>+IFERROR(IF(COUNT('Shareholding Pattern'!Q79),('Shareholding Pattern'!Q79),""),"")</f>
        <v>100</v>
      </c>
      <c r="Q18" s="80" t="str">
        <f>+IFERROR(IF(COUNT('Shareholding Pattern'!R79),('Shareholding Pattern'!R79),""),"")</f>
        <v/>
      </c>
      <c r="R18" s="80" t="str">
        <f>+IFERROR(IF(COUNT('Shareholding Pattern'!S79),('Shareholding Pattern'!S79),""),"")</f>
        <v/>
      </c>
      <c r="S18" s="80" t="str">
        <f>+IFERROR(IF(COUNT('Shareholding Pattern'!T79),('Shareholding Pattern'!T79),""),"")</f>
        <v/>
      </c>
      <c r="T18" s="275">
        <f>+IFERROR(IF(COUNT('Shareholding Pattern'!U79),('Shareholding Pattern'!U79),""),"")</f>
        <v>100</v>
      </c>
      <c r="U18" s="80" t="str">
        <f>+IFERROR(IF(COUNT('Shareholding Pattern'!V79),('Shareholding Pattern'!V79),""),"")</f>
        <v/>
      </c>
      <c r="V18" s="267" t="str">
        <f>+IFERROR(IF(COUNT('Shareholding Pattern'!W79),('Shareholding Pattern'!W79),""),"")</f>
        <v/>
      </c>
      <c r="W18" s="80" t="str">
        <f>+IFERROR(IF(COUNT('Shareholding Pattern'!X79),('Shareholding Pattern'!X79),""),"")</f>
        <v/>
      </c>
      <c r="X18" s="267" t="str">
        <f>+IFERROR(IF(COUNT('Shareholding Pattern'!Y79),('Shareholding Pattern'!Y79),""),"")</f>
        <v/>
      </c>
      <c r="Y18" s="80">
        <f>+IFERROR(IF(COUNT('Shareholding Pattern'!Z79),('Shareholding Pattern'!Z79),""),"")</f>
        <v>5157110</v>
      </c>
      <c r="Z18" s="80">
        <f>+IFERROR(IF(COUNT('Shareholding Pattern'!AA79),('Shareholding Pattern'!AA79),""),"")</f>
        <v>0</v>
      </c>
      <c r="AA18" s="80">
        <f>+IFERROR(IF(COUNT('Shareholding Pattern'!AB79),('Shareholding Pattern'!AB79),""),"")</f>
        <v>0</v>
      </c>
      <c r="AB18" s="80">
        <f>+IFERROR(IF(COUNT('Shareholding Pattern'!AC79),('Shareholding Pattern'!AC79),""),"")</f>
        <v>0</v>
      </c>
    </row>
  </sheetData>
  <sheetProtection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4c87996-8370-422c-b298-c393bceceb14}">
  <sheetPr codeName="Sheet42">
    <tabColor rgb="FFB685DB"/>
    <pageSetUpPr fitToPage="1"/>
  </sheetPr>
  <dimension ref="E1:AQ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3:43" ht="15" customHeight="1">
      <c r="AQ7" t="s">
        <v>345</v>
      </c>
    </row>
    <row r="8" spans="43:43" ht="15" customHeight="1">
      <c r="AQ8" t="s">
        <v>335</v>
      </c>
    </row>
    <row r="9" spans="5:43" ht="29.25" customHeight="1">
      <c r="E9" s="603" t="s">
        <v>119</v>
      </c>
      <c r="F9" s="514" t="s">
        <v>118</v>
      </c>
      <c r="G9" s="558" t="s">
        <v>1</v>
      </c>
      <c r="H9" s="514" t="s">
        <v>3</v>
      </c>
      <c r="I9" s="558" t="s">
        <v>4</v>
      </c>
      <c r="J9" s="558" t="s">
        <v>5</v>
      </c>
      <c r="K9" s="558" t="s">
        <v>6</v>
      </c>
      <c r="L9" s="558" t="s">
        <v>7</v>
      </c>
      <c r="M9" s="558" t="s">
        <v>8</v>
      </c>
      <c r="N9" s="558"/>
      <c r="O9" s="558"/>
      <c r="P9" s="558"/>
      <c r="Q9" s="603" t="s">
        <v>447</v>
      </c>
      <c r="R9" s="558" t="s">
        <v>10</v>
      </c>
      <c r="S9" s="603" t="s">
        <v>116</v>
      </c>
      <c r="T9" s="558" t="s">
        <v>89</v>
      </c>
      <c r="U9" s="558" t="s">
        <v>12</v>
      </c>
      <c r="V9" s="558"/>
      <c r="W9" s="558" t="s">
        <v>14</v>
      </c>
      <c r="X9" s="514" t="s">
        <v>441</v>
      </c>
      <c r="Y9" s="546" t="s">
        <v>708</v>
      </c>
      <c r="Z9" s="547"/>
      <c r="AA9" s="548"/>
      <c r="AQ9" t="s">
        <v>346</v>
      </c>
    </row>
    <row r="10" spans="5:43"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Q10" t="s">
        <v>336</v>
      </c>
    </row>
    <row r="11" spans="5:43" ht="78.75" customHeight="1">
      <c r="E11" s="605"/>
      <c r="F11" s="558"/>
      <c r="G11" s="558"/>
      <c r="H11" s="558"/>
      <c r="I11" s="558"/>
      <c r="J11" s="558"/>
      <c r="K11" s="558"/>
      <c r="L11" s="558"/>
      <c r="M11" s="382" t="s">
        <v>17</v>
      </c>
      <c r="N11" s="382" t="s">
        <v>18</v>
      </c>
      <c r="O11" s="382" t="s">
        <v>19</v>
      </c>
      <c r="P11" s="558"/>
      <c r="Q11" s="605"/>
      <c r="R11" s="558"/>
      <c r="S11" s="605"/>
      <c r="T11" s="558"/>
      <c r="U11" s="382" t="s">
        <v>20</v>
      </c>
      <c r="V11" s="382" t="s">
        <v>21</v>
      </c>
      <c r="W11" s="558"/>
      <c r="X11" s="558"/>
      <c r="Y11" s="399" t="s">
        <v>710</v>
      </c>
      <c r="Z11" s="399" t="s">
        <v>711</v>
      </c>
      <c r="AA11" s="399" t="s">
        <v>712</v>
      </c>
      <c r="AQ11" t="s">
        <v>347</v>
      </c>
    </row>
    <row r="12" spans="5:43" ht="20.25" customHeight="1">
      <c r="E12" s="9" t="s">
        <v>690</v>
      </c>
      <c r="F12" s="384" t="s">
        <v>657</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8d73816-f9eb-45bc-a444-8f82fc28153f}">
  <sheetPr codeName="Sheet41">
    <tabColor rgb="FFB685DB"/>
    <pageSetUpPr fitToPage="1"/>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3" t="s">
        <v>119</v>
      </c>
      <c r="F9" s="514" t="s">
        <v>118</v>
      </c>
      <c r="G9" s="558" t="s">
        <v>1</v>
      </c>
      <c r="H9" s="514" t="s">
        <v>3</v>
      </c>
      <c r="I9" s="558" t="s">
        <v>4</v>
      </c>
      <c r="J9" s="558" t="s">
        <v>5</v>
      </c>
      <c r="K9" s="558" t="s">
        <v>6</v>
      </c>
      <c r="L9" s="558" t="s">
        <v>7</v>
      </c>
      <c r="M9" s="558" t="s">
        <v>8</v>
      </c>
      <c r="N9" s="558"/>
      <c r="O9" s="558"/>
      <c r="P9" s="558"/>
      <c r="Q9" s="603" t="s">
        <v>447</v>
      </c>
      <c r="R9" s="558" t="s">
        <v>10</v>
      </c>
      <c r="S9" s="603" t="s">
        <v>116</v>
      </c>
      <c r="T9" s="558" t="s">
        <v>89</v>
      </c>
      <c r="U9" s="558" t="s">
        <v>12</v>
      </c>
      <c r="V9" s="558"/>
      <c r="W9" s="558" t="s">
        <v>14</v>
      </c>
      <c r="X9" s="514" t="s">
        <v>441</v>
      </c>
      <c r="Y9" s="546" t="s">
        <v>708</v>
      </c>
      <c r="Z9" s="547"/>
      <c r="AA9" s="548"/>
      <c r="AR9" t="s">
        <v>346</v>
      </c>
    </row>
    <row r="10" spans="5:44"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382" t="s">
        <v>17</v>
      </c>
      <c r="N11" s="382" t="s">
        <v>18</v>
      </c>
      <c r="O11" s="382" t="s">
        <v>19</v>
      </c>
      <c r="P11" s="558"/>
      <c r="Q11" s="605"/>
      <c r="R11" s="558"/>
      <c r="S11" s="605"/>
      <c r="T11" s="558"/>
      <c r="U11" s="382" t="s">
        <v>20</v>
      </c>
      <c r="V11" s="382" t="s">
        <v>21</v>
      </c>
      <c r="W11" s="558"/>
      <c r="X11" s="558"/>
      <c r="Y11" s="399" t="s">
        <v>710</v>
      </c>
      <c r="Z11" s="399" t="s">
        <v>711</v>
      </c>
      <c r="AA11" s="399" t="s">
        <v>712</v>
      </c>
      <c r="AR11" t="s">
        <v>347</v>
      </c>
    </row>
    <row r="12" spans="5:44" ht="20.25" customHeight="1">
      <c r="E12" s="9" t="s">
        <v>689</v>
      </c>
      <c r="F12" s="384" t="s">
        <v>654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9d763a8-7b3f-4cff-b2a0-a9e9e27e7efb}">
  <sheetPr codeName="Sheet40">
    <tabColor rgb="FFB685DB"/>
    <pageSetUpPr fitToPage="1"/>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3" t="s">
        <v>119</v>
      </c>
      <c r="F9" s="514" t="s">
        <v>118</v>
      </c>
      <c r="G9" s="558" t="s">
        <v>1</v>
      </c>
      <c r="H9" s="514" t="s">
        <v>3</v>
      </c>
      <c r="I9" s="558" t="s">
        <v>4</v>
      </c>
      <c r="J9" s="558" t="s">
        <v>5</v>
      </c>
      <c r="K9" s="558" t="s">
        <v>6</v>
      </c>
      <c r="L9" s="558" t="s">
        <v>7</v>
      </c>
      <c r="M9" s="558" t="s">
        <v>8</v>
      </c>
      <c r="N9" s="558"/>
      <c r="O9" s="558"/>
      <c r="P9" s="558"/>
      <c r="Q9" s="603" t="s">
        <v>447</v>
      </c>
      <c r="R9" s="558" t="s">
        <v>10</v>
      </c>
      <c r="S9" s="603" t="s">
        <v>116</v>
      </c>
      <c r="T9" s="558" t="s">
        <v>89</v>
      </c>
      <c r="U9" s="558" t="s">
        <v>12</v>
      </c>
      <c r="V9" s="558"/>
      <c r="W9" s="558" t="s">
        <v>14</v>
      </c>
      <c r="X9" s="514" t="s">
        <v>441</v>
      </c>
      <c r="Y9" s="546" t="s">
        <v>708</v>
      </c>
      <c r="Z9" s="547"/>
      <c r="AA9" s="548"/>
      <c r="AR9" t="s">
        <v>346</v>
      </c>
    </row>
    <row r="10" spans="5:44"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382" t="s">
        <v>17</v>
      </c>
      <c r="N11" s="382" t="s">
        <v>18</v>
      </c>
      <c r="O11" s="382" t="s">
        <v>19</v>
      </c>
      <c r="P11" s="558"/>
      <c r="Q11" s="605"/>
      <c r="R11" s="558"/>
      <c r="S11" s="605"/>
      <c r="T11" s="558"/>
      <c r="U11" s="382" t="s">
        <v>20</v>
      </c>
      <c r="V11" s="382" t="s">
        <v>21</v>
      </c>
      <c r="W11" s="558"/>
      <c r="X11" s="558"/>
      <c r="Y11" s="399" t="s">
        <v>710</v>
      </c>
      <c r="Z11" s="399" t="s">
        <v>711</v>
      </c>
      <c r="AA11" s="399" t="s">
        <v>712</v>
      </c>
      <c r="AR11" t="s">
        <v>347</v>
      </c>
    </row>
    <row r="12" spans="5:44" ht="20.25" customHeight="1">
      <c r="E12" s="9" t="s">
        <v>688</v>
      </c>
      <c r="F12" s="384" t="s">
        <v>653</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11b1210-9a07-4c35-a2b8-2b4f89d170b4}">
  <sheetPr codeName="Sheet39">
    <tabColor rgb="FFB685DB"/>
    <pageSetUpPr fitToPage="1"/>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29" width="7.142857142857143" hidden="1" customWidth="1"/>
    <col min="30" max="44" width="0" hidden="1" customWidth="1"/>
    <col min="45"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3" t="s">
        <v>119</v>
      </c>
      <c r="F9" s="514" t="s">
        <v>118</v>
      </c>
      <c r="G9" s="558" t="s">
        <v>1</v>
      </c>
      <c r="H9" s="514" t="s">
        <v>3</v>
      </c>
      <c r="I9" s="558" t="s">
        <v>4</v>
      </c>
      <c r="J9" s="558" t="s">
        <v>5</v>
      </c>
      <c r="K9" s="558" t="s">
        <v>6</v>
      </c>
      <c r="L9" s="558" t="s">
        <v>7</v>
      </c>
      <c r="M9" s="558" t="s">
        <v>8</v>
      </c>
      <c r="N9" s="558"/>
      <c r="O9" s="558"/>
      <c r="P9" s="558"/>
      <c r="Q9" s="603" t="s">
        <v>447</v>
      </c>
      <c r="R9" s="558" t="s">
        <v>10</v>
      </c>
      <c r="S9" s="603" t="s">
        <v>116</v>
      </c>
      <c r="T9" s="558" t="s">
        <v>89</v>
      </c>
      <c r="U9" s="558" t="s">
        <v>12</v>
      </c>
      <c r="V9" s="558"/>
      <c r="W9" s="558" t="s">
        <v>14</v>
      </c>
      <c r="X9" s="514" t="s">
        <v>441</v>
      </c>
      <c r="Y9" s="546" t="s">
        <v>708</v>
      </c>
      <c r="Z9" s="547"/>
      <c r="AA9" s="548"/>
      <c r="AR9" t="s">
        <v>346</v>
      </c>
    </row>
    <row r="10" spans="5:44"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371" t="s">
        <v>17</v>
      </c>
      <c r="N11" s="371" t="s">
        <v>18</v>
      </c>
      <c r="O11" s="371" t="s">
        <v>19</v>
      </c>
      <c r="P11" s="558"/>
      <c r="Q11" s="605"/>
      <c r="R11" s="558"/>
      <c r="S11" s="605"/>
      <c r="T11" s="558"/>
      <c r="U11" s="371" t="s">
        <v>20</v>
      </c>
      <c r="V11" s="371" t="s">
        <v>21</v>
      </c>
      <c r="W11" s="558"/>
      <c r="X11" s="558"/>
      <c r="Y11" s="399" t="s">
        <v>710</v>
      </c>
      <c r="Z11" s="399" t="s">
        <v>711</v>
      </c>
      <c r="AA11" s="399" t="s">
        <v>712</v>
      </c>
      <c r="AR11" t="s">
        <v>347</v>
      </c>
    </row>
    <row r="12" spans="5:44" ht="20.25" customHeight="1">
      <c r="E12" s="9" t="s">
        <v>687</v>
      </c>
      <c r="F12" s="373" t="s">
        <v>652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72"/>
      <c r="G15" s="372"/>
      <c r="H15" s="372"/>
      <c r="I15" s="372"/>
      <c r="J15" s="372"/>
      <c r="K15" s="372"/>
      <c r="L15" s="372"/>
      <c r="M15" s="372"/>
      <c r="N15" s="372"/>
      <c r="O15" s="372"/>
      <c r="P15" s="372"/>
      <c r="Q15" s="372"/>
      <c r="R15" s="372"/>
      <c r="S15" s="372"/>
      <c r="T15" s="372"/>
      <c r="U15" s="372"/>
      <c r="V15" s="372"/>
      <c r="W15" s="55"/>
      <c r="X15" s="55"/>
      <c r="Y15" s="55"/>
      <c r="Z15" s="55"/>
      <c r="AA15" s="194"/>
      <c r="AR15" t="s">
        <v>349</v>
      </c>
    </row>
    <row r="16" spans="5:44"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82eb337-6c6b-437e-8d6f-c1e9f6d133f5}">
  <sheetPr codeName="Sheet18">
    <tabColor rgb="FFB685DB"/>
    <pageSetUpPr fitToPage="1"/>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3" t="s">
        <v>119</v>
      </c>
      <c r="F9" s="514" t="s">
        <v>118</v>
      </c>
      <c r="G9" s="558" t="s">
        <v>1</v>
      </c>
      <c r="H9" s="514" t="s">
        <v>3</v>
      </c>
      <c r="I9" s="558" t="s">
        <v>4</v>
      </c>
      <c r="J9" s="558" t="s">
        <v>5</v>
      </c>
      <c r="K9" s="558" t="s">
        <v>6</v>
      </c>
      <c r="L9" s="558" t="s">
        <v>7</v>
      </c>
      <c r="M9" s="558" t="s">
        <v>8</v>
      </c>
      <c r="N9" s="558"/>
      <c r="O9" s="558"/>
      <c r="P9" s="558"/>
      <c r="Q9" s="603" t="s">
        <v>447</v>
      </c>
      <c r="R9" s="558" t="s">
        <v>10</v>
      </c>
      <c r="S9" s="603" t="s">
        <v>116</v>
      </c>
      <c r="T9" s="558" t="s">
        <v>89</v>
      </c>
      <c r="U9" s="558" t="s">
        <v>12</v>
      </c>
      <c r="V9" s="558"/>
      <c r="W9" s="558" t="s">
        <v>14</v>
      </c>
      <c r="X9" s="514" t="s">
        <v>441</v>
      </c>
      <c r="Y9" s="546" t="s">
        <v>708</v>
      </c>
      <c r="Z9" s="547"/>
      <c r="AA9" s="548"/>
      <c r="AR9" t="s">
        <v>346</v>
      </c>
    </row>
    <row r="10" spans="5:44"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605"/>
      <c r="R11" s="558"/>
      <c r="S11" s="605"/>
      <c r="T11" s="558"/>
      <c r="U11" s="40" t="s">
        <v>20</v>
      </c>
      <c r="V11" s="40" t="s">
        <v>21</v>
      </c>
      <c r="W11" s="558"/>
      <c r="X11" s="558"/>
      <c r="Y11" s="399" t="s">
        <v>710</v>
      </c>
      <c r="Z11" s="399" t="s">
        <v>711</v>
      </c>
      <c r="AA11" s="399" t="s">
        <v>712</v>
      </c>
      <c r="AR11" t="s">
        <v>347</v>
      </c>
    </row>
    <row r="12" spans="5:44" ht="20.25" customHeight="1">
      <c r="E12" s="9" t="s">
        <v>83</v>
      </c>
      <c r="F12" s="52" t="s">
        <v>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1a2deb3-a9cf-4390-abfa-4b7d04629e8f}">
  <sheetPr codeName="Sheet21">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5.428571428571429" customWidth="1"/>
    <col min="29" max="29" width="2.142857142857143" hidden="1"/>
    <col min="30" max="16383" width="1.2857142857142858" hidden="1"/>
    <col min="16384" max="16384" width="5.428571428571429"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row>
    <row r="12" spans="5:27" s="7" customFormat="1" ht="18.75" customHeight="1">
      <c r="E12" s="9" t="s">
        <v>684</v>
      </c>
      <c r="F12" s="71" t="s">
        <v>87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c r="X16" s="406"/>
      <c r="Y16" s="53" t="str">
        <f>+IFERROR(IF(COUNT(Y13:Y15),ROUND(SUM(Y13:Y15),0),""),"")</f>
        <v/>
      </c>
      <c r="Z16" s="53" t="str">
        <f>+IFERROR(IF(COUNT(Z13:Z15),ROUND(SUM(Z13:Z15),0),""),"")</f>
        <v/>
      </c>
      <c r="AA16" s="53" t="str">
        <f>+IFERROR(IF(COUNT(AA13:AA15),ROUND(SUM(AA13:AA15),0),""),"")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2ad7fae-f937-4613-87ea-2f408de8d81b}">
  <sheetPr codeName="Sheet22">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9.571428571428571"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2.4285714285714284" customWidth="1"/>
    <col min="29" max="16383" width="5.428571428571429" hidden="1"/>
    <col min="16384" max="16384" width="2.4285714285714284"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row>
    <row r="12" spans="5:27" s="8" customFormat="1" ht="20.1" customHeight="1">
      <c r="E12" s="9" t="s">
        <v>685</v>
      </c>
      <c r="F12" s="71" t="s">
        <v>86</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4" display="Total"/>
    <hyperlink ref="F16" location="'Shareholding Pattern'!F64" display="Click here to go back"/>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aae136d-6c64-4753-9ea3-951cfce77eda}">
  <sheetPr codeName="Sheet23">
    <tabColor theme="7"/>
  </sheetPr>
  <dimension ref="E1:AD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4.571428571428571" customWidth="1"/>
    <col min="29" max="16383" width="4.857142857142857" hidden="1"/>
    <col min="16384" max="16384" width="4.571428571428571"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row>
    <row r="12" spans="5:27" s="8" customFormat="1" ht="20.1" customHeight="1">
      <c r="E12" s="9" t="s">
        <v>678</v>
      </c>
      <c r="F12" s="52" t="s">
        <v>62</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c r="X16" s="406"/>
      <c r="Y16" s="53" t="str">
        <f>+IFERROR(IF(COUNT(Y13:Y15),ROUND(SUM(Y13:Y15),0),""),"")</f>
        <v/>
      </c>
      <c r="Z16" s="53" t="str">
        <f>+IFERROR(IF(COUNT(Z13:Z15),ROUND(SUM(Z13:Z15),0),""),"")</f>
        <v/>
      </c>
      <c r="AA16" s="53"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c7cc66c-24ef-495e-9d67-b1af7996408c}">
  <sheetPr codeName="Sheet24">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7.857142857142858" customWidth="1"/>
    <col min="16" max="16" width="10.285714285714286" customWidth="1"/>
    <col min="17" max="19" width="14.571428571428571" hidden="1" customWidth="1"/>
    <col min="20" max="20" width="19.142857142857142" customWidth="1"/>
    <col min="21" max="21" width="14.714285714285714" hidden="1" customWidth="1"/>
    <col min="22" max="22" width="8.428571428571429" hidden="1" customWidth="1"/>
    <col min="23" max="23" width="15.428571428571429" customWidth="1"/>
    <col min="24" max="24" width="19.142857142857142" customWidth="1"/>
    <col min="25" max="25" width="3.857142857142857" customWidth="1"/>
    <col min="26" max="26" width="2.5714285714285716" customWidth="1"/>
    <col min="27" max="16383" width="4.285714285714286" hidden="1"/>
    <col min="16384" max="16384" width="4.428571428571429" hidden="1"/>
  </cols>
  <sheetData>
    <row r="1" spans="9:9" ht="15" hidden="1">
      <c r="I1">
        <v>0</v>
      </c>
    </row>
    <row r="2" spans="6:24"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7" ht="15" customHeight="1"/>
    <row r="8" ht="15" customHeight="1"/>
    <row r="9" spans="5:24"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row>
    <row r="10" spans="5:2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row>
    <row r="11" spans="5:2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row>
    <row r="12" spans="5:24" ht="18.75" customHeight="1">
      <c r="E12" s="9" t="s">
        <v>84</v>
      </c>
      <c r="F12" s="52" t="s">
        <v>63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AC13" s="11">
        <f>IF(SUM(H13:W13)&gt;0,1,0)</f>
        <v>0</v>
      </c>
      <c r="AD13" s="11">
        <f>SUM(AC15:AC65535)</f>
        <v>0</v>
      </c>
    </row>
    <row r="14" spans="5:24" ht="24.95" customHeight="1">
      <c r="E14" s="42"/>
      <c r="F14" s="43"/>
      <c r="G14" s="247" t="s">
        <v>436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4"/>
    </row>
    <row r="16" spans="5:23" ht="2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6" display="Total"/>
    <hyperlink ref="F16" location="'Shareholding Pattern'!F46" display="Click here to go back"/>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5c60543-4d1c-497e-adec-6429f865a32a}">
  <sheetPr codeName="Sheet25">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9.142857142857142" customWidth="1"/>
    <col min="29" max="16383" width="3.7142857142857144" hidden="1"/>
    <col min="16384" max="16384" width="9.14285714285714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c r="Y9" s="546" t="s">
        <v>708</v>
      </c>
      <c r="Z9" s="547"/>
      <c r="AA9" s="548"/>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row>
    <row r="12" spans="5:27" ht="15.75">
      <c r="E12" s="9" t="s">
        <v>682</v>
      </c>
      <c r="F12" s="71" t="s">
        <v>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7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c r="X16" s="406"/>
      <c r="Y16" s="53" t="str">
        <f>+IFERROR(IF(COUNT(Y13:Y15),ROUND(SUM(Y13:Y15),0),""),"")</f>
        <v/>
      </c>
      <c r="Z16" s="53" t="str">
        <f>+IFERROR(IF(COUNT(Z13:Z15),ROUND(SUM(Z13:Z15),0),""),"")</f>
        <v/>
      </c>
      <c r="AA16" s="53"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885e9e4-8abf-4f91-8a75-712dbbfa27a6}">
  <sheetPr codeName="Sheet1">
    <tabColor rgb="FF00B050"/>
  </sheetPr>
  <dimension ref="E2:BF83"/>
  <sheetViews>
    <sheetView showGridLines="0" tabSelected="1" workbookViewId="0" topLeftCell="C7">
      <pane xSplit="3" ySplit="5" topLeftCell="F66" activePane="bottomRight" state="frozen"/>
      <selection pane="topLeft" activeCell="C7" sqref="C7"/>
      <selection pane="bottomLeft" activeCell="C12" sqref="C12"/>
      <selection pane="topRight" activeCell="F7" sqref="F7"/>
      <selection pane="bottomRight" activeCell="F68" sqref="F68"/>
    </sheetView>
  </sheetViews>
  <sheetFormatPr defaultColWidth="0" defaultRowHeight="15"/>
  <cols>
    <col min="1" max="2" width="2.7142857142857144" hidden="1" customWidth="1"/>
    <col min="3" max="4" width="2.7142857142857144" customWidth="1"/>
    <col min="5" max="5" width="6.571428571428571" customWidth="1"/>
    <col min="6" max="6" width="46.57142857142857" customWidth="1"/>
    <col min="7" max="7" width="5.571428571428571" hidden="1" customWidth="1"/>
    <col min="8" max="10" width="20.714285714285715" style="143" customWidth="1"/>
    <col min="11" max="12" width="20.714285714285715" customWidth="1"/>
    <col min="13" max="13" width="20.714285714285715" style="122" customWidth="1"/>
    <col min="14" max="15" width="20.714285714285715" style="67" customWidth="1"/>
    <col min="16" max="16" width="20.714285714285715" style="143" customWidth="1"/>
    <col min="17" max="17" width="20.714285714285715" style="122" customWidth="1"/>
    <col min="18" max="20" width="20.714285714285715" style="143" customWidth="1"/>
    <col min="21" max="23" width="20.714285714285715" style="67" customWidth="1"/>
    <col min="24" max="24" width="20.714285714285715" style="143" customWidth="1"/>
    <col min="25" max="25" width="20.714285714285715" style="67" customWidth="1"/>
    <col min="26" max="26" width="20.714285714285715" style="143" customWidth="1"/>
    <col min="27" max="29" width="20.714285714285715" customWidth="1"/>
    <col min="30" max="32" width="5.571428571428571" customWidth="1"/>
    <col min="33" max="16383" width="5.571428571428571" hidden="1"/>
    <col min="16384" max="16384" width="4.428571428571429" hidden="1"/>
  </cols>
  <sheetData>
    <row r="1" ht="15" hidden="1"/>
    <row r="2" spans="8:29" ht="15" hidden="1">
      <c r="H2" s="143" t="s">
        <v>126</v>
      </c>
      <c r="I2" s="143" t="s">
        <v>147</v>
      </c>
      <c r="J2" s="143" t="s">
        <v>148</v>
      </c>
      <c r="K2" t="s">
        <v>149</v>
      </c>
      <c r="L2" t="s">
        <v>150</v>
      </c>
      <c r="M2" s="122" t="s">
        <v>151</v>
      </c>
      <c r="N2" s="67" t="s">
        <v>152</v>
      </c>
      <c r="O2" s="67" t="s">
        <v>153</v>
      </c>
      <c r="P2" s="143" t="s">
        <v>154</v>
      </c>
      <c r="Q2" s="122" t="s">
        <v>155</v>
      </c>
      <c r="R2" s="143" t="s">
        <v>156</v>
      </c>
      <c r="S2" s="143" t="s">
        <v>157</v>
      </c>
      <c r="T2" s="143" t="s">
        <v>158</v>
      </c>
      <c r="U2" s="67" t="s">
        <v>159</v>
      </c>
      <c r="V2" s="67" t="s">
        <v>160</v>
      </c>
      <c r="W2" s="67" t="s">
        <v>161</v>
      </c>
      <c r="X2" s="143" t="s">
        <v>162</v>
      </c>
      <c r="Y2" s="67" t="s">
        <v>163</v>
      </c>
      <c r="Z2" s="143" t="s">
        <v>164</v>
      </c>
      <c r="AA2" s="67" t="s">
        <v>713</v>
      </c>
      <c r="AB2" s="143" t="s">
        <v>715</v>
      </c>
      <c r="AC2" s="67" t="s">
        <v>714</v>
      </c>
    </row>
    <row r="3" ht="15" hidden="1"/>
    <row r="4" ht="15" hidden="1"/>
    <row r="5" ht="15" hidden="1"/>
    <row r="6" ht="15" hidden="1"/>
    <row r="7" ht="15" customHeight="1"/>
    <row r="8" ht="11.25" customHeight="1"/>
    <row r="9" spans="5:29" ht="18.75" customHeight="1">
      <c r="E9" s="596" t="s">
        <v>115</v>
      </c>
      <c r="F9" s="589" t="s">
        <v>0</v>
      </c>
      <c r="G9" s="590"/>
      <c r="H9" s="565" t="s">
        <v>2</v>
      </c>
      <c r="I9" s="565" t="s">
        <v>3</v>
      </c>
      <c r="J9" s="565" t="s">
        <v>4</v>
      </c>
      <c r="K9" s="558" t="s">
        <v>5</v>
      </c>
      <c r="L9" s="558" t="s">
        <v>6</v>
      </c>
      <c r="M9" s="561" t="s">
        <v>7</v>
      </c>
      <c r="N9" s="562" t="s">
        <v>8</v>
      </c>
      <c r="O9" s="563"/>
      <c r="P9" s="563"/>
      <c r="Q9" s="564"/>
      <c r="R9" s="565" t="s">
        <v>9</v>
      </c>
      <c r="S9" s="572" t="s">
        <v>447</v>
      </c>
      <c r="T9" s="582" t="s">
        <v>116</v>
      </c>
      <c r="U9" s="581" t="s">
        <v>11</v>
      </c>
      <c r="V9" s="558" t="s">
        <v>12</v>
      </c>
      <c r="W9" s="558"/>
      <c r="X9" s="558" t="s">
        <v>13</v>
      </c>
      <c r="Y9" s="558"/>
      <c r="Z9" s="565" t="s">
        <v>14</v>
      </c>
      <c r="AA9" s="546" t="s">
        <v>708</v>
      </c>
      <c r="AB9" s="547"/>
      <c r="AC9" s="548"/>
    </row>
    <row r="10" spans="5:29" ht="28.5" customHeight="1">
      <c r="E10" s="597"/>
      <c r="F10" s="591"/>
      <c r="G10" s="592"/>
      <c r="H10" s="565"/>
      <c r="I10" s="565"/>
      <c r="J10" s="565"/>
      <c r="K10" s="558"/>
      <c r="L10" s="558"/>
      <c r="M10" s="561"/>
      <c r="N10" s="562" t="s">
        <v>15</v>
      </c>
      <c r="O10" s="563"/>
      <c r="P10" s="564"/>
      <c r="Q10" s="561" t="s">
        <v>16</v>
      </c>
      <c r="R10" s="565"/>
      <c r="S10" s="573"/>
      <c r="T10" s="565"/>
      <c r="U10" s="581"/>
      <c r="V10" s="558"/>
      <c r="W10" s="558"/>
      <c r="X10" s="558"/>
      <c r="Y10" s="558"/>
      <c r="Z10" s="565"/>
      <c r="AA10" s="525" t="s">
        <v>709</v>
      </c>
      <c r="AB10" s="526"/>
      <c r="AC10" s="527"/>
    </row>
    <row r="11" spans="5:29" ht="113.25" customHeight="1">
      <c r="E11" s="598"/>
      <c r="F11" s="593"/>
      <c r="G11" s="594"/>
      <c r="H11" s="565"/>
      <c r="I11" s="565"/>
      <c r="J11" s="565"/>
      <c r="K11" s="558"/>
      <c r="L11" s="558"/>
      <c r="M11" s="561"/>
      <c r="N11" s="139" t="s">
        <v>17</v>
      </c>
      <c r="O11" s="139" t="s">
        <v>18</v>
      </c>
      <c r="P11" s="144" t="s">
        <v>19</v>
      </c>
      <c r="Q11" s="561"/>
      <c r="R11" s="565"/>
      <c r="S11" s="574"/>
      <c r="T11" s="565"/>
      <c r="U11" s="581"/>
      <c r="V11" s="139" t="s">
        <v>20</v>
      </c>
      <c r="W11" s="68" t="s">
        <v>21</v>
      </c>
      <c r="X11" s="144" t="s">
        <v>20</v>
      </c>
      <c r="Y11" s="68" t="s">
        <v>21</v>
      </c>
      <c r="Z11" s="565"/>
      <c r="AA11" s="386" t="s">
        <v>710</v>
      </c>
      <c r="AB11" s="386" t="s">
        <v>711</v>
      </c>
      <c r="AC11" s="386" t="s">
        <v>712</v>
      </c>
    </row>
    <row r="12" spans="5:29" ht="18.75" customHeight="1">
      <c r="E12" s="119" t="s">
        <v>22</v>
      </c>
      <c r="F12" s="549" t="s">
        <v>23</v>
      </c>
      <c r="G12" s="550"/>
      <c r="H12" s="550"/>
      <c r="I12" s="550"/>
      <c r="J12" s="550"/>
      <c r="K12" s="550"/>
      <c r="L12" s="550"/>
      <c r="M12" s="550"/>
      <c r="N12" s="550"/>
      <c r="O12" s="550"/>
      <c r="P12" s="550"/>
      <c r="Q12" s="550"/>
      <c r="R12" s="550"/>
      <c r="S12" s="550"/>
      <c r="T12" s="550"/>
      <c r="U12" s="550"/>
      <c r="V12" s="550"/>
      <c r="W12" s="550"/>
      <c r="X12" s="550"/>
      <c r="Y12" s="550"/>
      <c r="Z12" s="550"/>
      <c r="AA12" s="550"/>
      <c r="AB12" s="550"/>
      <c r="AC12" s="551"/>
    </row>
    <row r="13" spans="5:29" ht="20.1" customHeight="1">
      <c r="E13" s="120" t="s">
        <v>24</v>
      </c>
      <c r="F13" s="226" t="s">
        <v>25</v>
      </c>
      <c r="G13" s="121"/>
      <c r="H13" s="145"/>
      <c r="I13" s="145"/>
      <c r="J13" s="145"/>
      <c r="K13" s="121"/>
      <c r="L13" s="121"/>
      <c r="M13" s="123"/>
      <c r="N13" s="140"/>
      <c r="O13" s="140"/>
      <c r="P13" s="145"/>
      <c r="Q13" s="123"/>
      <c r="R13" s="145"/>
      <c r="S13" s="145"/>
      <c r="T13" s="145"/>
      <c r="U13" s="121"/>
      <c r="V13" s="140"/>
      <c r="W13" s="121"/>
      <c r="X13" s="145"/>
      <c r="Y13" s="121"/>
      <c r="Z13" s="343"/>
      <c r="AA13" s="402"/>
      <c r="AB13" s="145"/>
      <c r="AC13" s="343"/>
    </row>
    <row r="14" spans="5:58" ht="20.1" customHeight="1">
      <c r="E14" s="108" t="s">
        <v>26</v>
      </c>
      <c r="F14" s="227" t="s">
        <v>27</v>
      </c>
      <c r="G14" s="225"/>
      <c r="H14" s="187">
        <f>IFERROR(IF(COUNT(IndHUF!$AD$13),IF(IndHUF!$AD$13=0,"0",IndHUF!$AD$13),""),"")</f>
        <v>4</v>
      </c>
      <c r="I14" s="334">
        <f>+IF(COUNT(IndHUF!H21),IndHUF!H21,"")</f>
        <v>2417475</v>
      </c>
      <c r="J14" s="334" t="str">
        <f>+IF(COUNT(IndHUF!I21),IndHUF!I21,"")</f>
        <v/>
      </c>
      <c r="K14" s="132" t="str">
        <f>+IF(COUNT(IndHUF!J21),IndHUF!J21,"")</f>
        <v/>
      </c>
      <c r="L14" s="132">
        <f>+IF(COUNT(IndHUF!K21),IndHUF!K21,"")</f>
        <v>2417475</v>
      </c>
      <c r="M14" s="169">
        <f>+IFERROR(IF(COUNT(L14),ROUND(L14/'Shareholding Pattern'!$L$78*100,2),""),0)</f>
        <v>37.32</v>
      </c>
      <c r="N14" s="186">
        <f>+IF(COUNT(+IndHUF!M21),SUM(+IndHUF!M21),"")</f>
        <v>2417475</v>
      </c>
      <c r="O14" s="186" t="str">
        <f>+IF(COUNT(+IndHUF!N21),SUM(+IndHUF!N21),"")</f>
        <v/>
      </c>
      <c r="P14" s="334">
        <f>+IF(COUNT(IndHUF!O21),IndHUF!O21,"")</f>
        <v>2417475</v>
      </c>
      <c r="Q14" s="169">
        <f>+IF(COUNT(IndHUF!P21),IndHUF!P21,"")</f>
        <v>37.32</v>
      </c>
      <c r="R14" s="334" t="str">
        <f>+IF(COUNT(IndHUF!Q21),IndHUF!Q21,"")</f>
        <v/>
      </c>
      <c r="S14" s="334" t="str">
        <f>+IF(COUNT(IndHUF!R21),IndHUF!R21,"")</f>
        <v/>
      </c>
      <c r="T14" s="334" t="str">
        <f>+IF(COUNT(IndHUF!S21),IndHUF!S21,"")</f>
        <v/>
      </c>
      <c r="U14" s="133">
        <f>+IFERROR(IF(COUNT(L14,T14),ROUND(SUM(L14,T14)/SUM('Shareholding Pattern'!$L$78,'Shareholding Pattern'!$T$78)*100,2),""),0)</f>
        <v>37.32</v>
      </c>
      <c r="V14" s="207" t="str">
        <f>+IF(COUNT(IndHUF!U21),IndHUF!U21,"")</f>
        <v/>
      </c>
      <c r="W14" s="182" t="str">
        <f>+IFERROR(IF(COUNT(V14),ROUND(SUM(V14)/SUM(L14)*100,2),""),0)</f>
        <v/>
      </c>
      <c r="X14" s="207" t="str">
        <f>+IF(COUNT(IndHUF!W21),IndHUF!W21,"")</f>
        <v/>
      </c>
      <c r="Y14" s="133" t="str">
        <f>+IFERROR(IF(COUNT(X14),ROUND(SUM(X14)/SUM(L14)*100,2),""),0)</f>
        <v/>
      </c>
      <c r="Z14" s="334">
        <f>+IF(COUNT(IndHUF!Y21),IndHUF!Y21,"")</f>
        <v>2417475</v>
      </c>
      <c r="AA14" s="534"/>
      <c r="AB14" s="535"/>
      <c r="AC14" s="536"/>
      <c r="AH14" t="s">
        <v>192</v>
      </c>
      <c r="AR14" t="s">
        <v>166</v>
      </c>
      <c r="AX14" t="s">
        <v>192</v>
      </c>
      <c r="AZ14" t="s">
        <v>329</v>
      </c>
      <c r="BF14" t="s">
        <v>282</v>
      </c>
    </row>
    <row r="15" spans="5:58" ht="20.1" customHeight="1">
      <c r="E15" s="109" t="s">
        <v>28</v>
      </c>
      <c r="F15" s="228" t="s">
        <v>29</v>
      </c>
      <c r="G15" s="225"/>
      <c r="H15" s="187" t="str">
        <f>IFERROR(IF(COUNT(CGAndSG!$AD$13),IF(CGAndSG!$AD$13=0,"0",CGAndSG!$AD$13),""),"")</f>
        <v/>
      </c>
      <c r="I15" s="334" t="str">
        <f>IFERROR(IF(COUNT(CGAndSG!H16),(CGAndSG!H16),""),"")</f>
        <v/>
      </c>
      <c r="J15" s="334" t="str">
        <f>IFERROR(IF(COUNT(CGAndSG!I16),(CGAndSG!I16),""),"")</f>
        <v/>
      </c>
      <c r="K15" s="132" t="str">
        <f>IFERROR(IF(COUNT(CGAndSG!J16),(CGAndSG!J16),""),"")</f>
        <v/>
      </c>
      <c r="L15" s="132" t="str">
        <f>IFERROR(IF(COUNT(CGAndSG!K16),(CGAndSG!K16),""),"")</f>
        <v/>
      </c>
      <c r="M15" s="169" t="str">
        <f>+IFERROR(IF(COUNT(L15),ROUND(L15/'Shareholding Pattern'!$L$78*100,2),""),0)</f>
        <v/>
      </c>
      <c r="N15" s="269" t="str">
        <f>IFERROR(IF(COUNT(CGAndSG!M16),(CGAndSG!M16),""),"")</f>
        <v/>
      </c>
      <c r="O15" s="186" t="str">
        <f>IFERROR(IF(COUNT(CGAndSG!N16),(CGAndSG!N16),""),"")</f>
        <v/>
      </c>
      <c r="P15" s="334" t="str">
        <f>IFERROR(IF(COUNT(CGAndSG!O16),(CGAndSG!O16),""),"")</f>
        <v/>
      </c>
      <c r="Q15" s="169" t="str">
        <f>IFERROR(IF(COUNT(CGAndSG!P16),(CGAndSG!P16),""),0)</f>
        <v/>
      </c>
      <c r="R15" s="334" t="str">
        <f>IFERROR(IF(COUNT(CGAndSG!Q16),(CGAndSG!Q16),""),"")</f>
        <v/>
      </c>
      <c r="S15" s="334" t="str">
        <f>IFERROR(IF(COUNT(CGAndSG!R16),(CGAndSG!R16),""),"")</f>
        <v/>
      </c>
      <c r="T15" s="334" t="str">
        <f>IFERROR(IF(COUNT(CGAndSG!S16),(CGAndSG!S16),""),"")</f>
        <v/>
      </c>
      <c r="U15" s="133" t="str">
        <f>+IFERROR(IF(COUNT(L15,T15),ROUND(SUM(L15,T15)/SUM('Shareholding Pattern'!$L$78,'Shareholding Pattern'!$T$78)*100,2),""),0)</f>
        <v/>
      </c>
      <c r="V15" s="207" t="str">
        <f>IFERROR(IF(COUNT(CGAndSG!U16),(CGAndSG!U16),""),"")</f>
        <v/>
      </c>
      <c r="W15" s="182" t="str">
        <f t="shared" si="0" ref="W15:W17">+IFERROR(IF(COUNT(V15),ROUND(SUM(V15)/SUM(L15)*100,2),""),0)</f>
        <v/>
      </c>
      <c r="X15" s="207" t="str">
        <f>IFERROR(IF(COUNT(CGAndSG!W16),(CGAndSG!W16),""),"")</f>
        <v/>
      </c>
      <c r="Y15" s="133" t="str">
        <f t="shared" si="1" ref="Y15:Y17">+IFERROR(IF(COUNT(X15),ROUND(SUM(X15)/SUM(L15)*100,2),""),0)</f>
        <v/>
      </c>
      <c r="Z15" s="334" t="str">
        <f>IFERROR(IF(COUNT(CGAndSG!Y16),(CGAndSG!Y16),""),"")</f>
        <v/>
      </c>
      <c r="AA15" s="537"/>
      <c r="AB15" s="538"/>
      <c r="AC15" s="539"/>
      <c r="AH15" t="s">
        <v>193</v>
      </c>
      <c r="AR15" t="s">
        <v>167</v>
      </c>
      <c r="AX15" t="s">
        <v>193</v>
      </c>
      <c r="AZ15" t="s">
        <v>330</v>
      </c>
      <c r="BF15" t="s">
        <v>284</v>
      </c>
    </row>
    <row r="16" spans="5:58" ht="20.1" customHeight="1">
      <c r="E16" s="108" t="s">
        <v>30</v>
      </c>
      <c r="F16" s="228" t="s">
        <v>31</v>
      </c>
      <c r="H16" s="188" t="str">
        <f>IFERROR(IF(COUNT(Banks!$AD$13),IF(Banks!$AD$13=0,"0",Banks!$AD$13),""),"")</f>
        <v/>
      </c>
      <c r="I16" s="334" t="str">
        <f>IFERROR(IF(COUNT(Banks!H16),(Banks!H16),""),"")</f>
        <v/>
      </c>
      <c r="J16" s="334" t="str">
        <f>IFERROR(IF(COUNT(Banks!I16),(Banks!I16),""),"")</f>
        <v/>
      </c>
      <c r="K16" s="111" t="str">
        <f>IFERROR(IF(COUNT(Banks!J16),(Banks!J16),""),"")</f>
        <v/>
      </c>
      <c r="L16" s="132" t="str">
        <f>IFERROR(IF(COUNT(Banks!K16),(Banks!K16),""),"")</f>
        <v/>
      </c>
      <c r="M16" s="169" t="str">
        <f>+IFERROR(IF(COUNT(L16),ROUND(L16/'Shareholding Pattern'!$L$78*100,2),""),0)</f>
        <v/>
      </c>
      <c r="N16" s="269" t="str">
        <f>IFERROR(IF(COUNT(Banks!M16),(Banks!M16),""),"")</f>
        <v/>
      </c>
      <c r="O16" s="186" t="str">
        <f>IFERROR(IF(COUNT(Banks!N16),(Banks!N16),""),"")</f>
        <v/>
      </c>
      <c r="P16" s="334" t="str">
        <f>IFERROR(IF(COUNT(Banks!O16),(Banks!O16),""),"")</f>
        <v/>
      </c>
      <c r="Q16" s="169" t="str">
        <f>IFERROR(IF(COUNT(Banks!P16),(Banks!P16),""),0)</f>
        <v/>
      </c>
      <c r="R16" s="334" t="str">
        <f>IFERROR(IF(COUNT(Banks!Q16),(Banks!Q16),""),"")</f>
        <v/>
      </c>
      <c r="S16" s="334" t="str">
        <f>IFERROR(IF(COUNT(Banks!R16),(Banks!R16),""),"")</f>
        <v/>
      </c>
      <c r="T16" s="334" t="str">
        <f>IFERROR(IF(COUNT(Banks!S16),(Banks!S16),""),"")</f>
        <v/>
      </c>
      <c r="U16" s="133" t="str">
        <f>+IFERROR(IF(COUNT(L16,T16),ROUND(SUM(L16,T16)/SUM('Shareholding Pattern'!$L$78,'Shareholding Pattern'!$T$78)*100,2),""),0)</f>
        <v/>
      </c>
      <c r="V16" s="207" t="str">
        <f>IFERROR(IF(COUNT(Banks!U16),(Banks!U16),""),"")</f>
        <v/>
      </c>
      <c r="W16" s="182" t="str">
        <f t="shared" si="0"/>
        <v/>
      </c>
      <c r="X16" s="207" t="str">
        <f>IFERROR(IF(COUNT(Banks!W16),(Banks!W16),""),"")</f>
        <v/>
      </c>
      <c r="Y16" s="133" t="str">
        <f t="shared" si="1"/>
        <v/>
      </c>
      <c r="Z16" s="334" t="str">
        <f>IFERROR(IF(COUNT(Banks!Y16),(Banks!Y16),""),"")</f>
        <v/>
      </c>
      <c r="AA16" s="537"/>
      <c r="AB16" s="538"/>
      <c r="AC16" s="539"/>
      <c r="AH16" t="s">
        <v>285</v>
      </c>
      <c r="AR16" t="s">
        <v>168</v>
      </c>
      <c r="AX16" t="s">
        <v>285</v>
      </c>
      <c r="AZ16" t="s">
        <v>199</v>
      </c>
      <c r="BF16" t="s">
        <v>305</v>
      </c>
    </row>
    <row r="17" spans="5:58" ht="20.1" customHeight="1">
      <c r="E17" s="112" t="s">
        <v>32</v>
      </c>
      <c r="F17" s="229" t="s">
        <v>33</v>
      </c>
      <c r="H17" s="188" t="str">
        <f>IFERROR(IF(COUNT(OtherIND!$AG$13),IF(OtherIND!$AG$13=0,"0",OtherIND!$AG$13),""),"")</f>
        <v/>
      </c>
      <c r="I17" s="335" t="str">
        <f>IFERROR(IF(COUNT(OtherIND!J16),(OtherIND!J16),""),"")</f>
        <v/>
      </c>
      <c r="J17" s="335" t="str">
        <f>IFERROR(IF(COUNT(OtherIND!K16),(OtherIND!K16),""),"")</f>
        <v/>
      </c>
      <c r="K17" s="134" t="str">
        <f>IFERROR(IF(COUNT(OtherIND!L16),(OtherIND!L16),""),"")</f>
        <v/>
      </c>
      <c r="L17" s="134" t="str">
        <f>IFERROR(IF(COUNT(OtherIND!M16),(OtherIND!M16),""),"")</f>
        <v/>
      </c>
      <c r="M17" s="211" t="str">
        <f>+IFERROR(IF(COUNT(L17),ROUND(L17/'Shareholding Pattern'!$L$78*100,2),""),0)</f>
        <v/>
      </c>
      <c r="N17" s="269" t="str">
        <f>IFERROR(IF(COUNT(OtherIND!O16),(OtherIND!O16),""),"")</f>
        <v/>
      </c>
      <c r="O17" s="186" t="str">
        <f>IFERROR(IF(COUNT(OtherIND!P16),(OtherIND!P16),""),"")</f>
        <v/>
      </c>
      <c r="P17" s="335" t="str">
        <f>IFERROR(IF(COUNT(OtherIND!Q16),(OtherIND!Q16),""),"")</f>
        <v/>
      </c>
      <c r="Q17" s="211" t="str">
        <f>IFERROR(IF(COUNT(OtherIND!R16),(OtherIND!R16),""),0)</f>
        <v/>
      </c>
      <c r="R17" s="335" t="str">
        <f>IFERROR(IF(COUNT(OtherIND!S16),(OtherIND!S16),""),"")</f>
        <v/>
      </c>
      <c r="S17" s="335" t="str">
        <f>IFERROR(IF(COUNT(OtherIND!T16),(OtherIND!T16),""),"")</f>
        <v/>
      </c>
      <c r="T17" s="335" t="str">
        <f>IFERROR(IF(COUNT(OtherIND!U16),(OtherIND!U16),""),"")</f>
        <v/>
      </c>
      <c r="U17" s="135" t="str">
        <f>+IFERROR(IF(COUNT(L17,T17),ROUND(SUM(L17,T17)/SUM('Shareholding Pattern'!$L$78,'Shareholding Pattern'!$T$78)*100,2),""),0)</f>
        <v/>
      </c>
      <c r="V17" s="207" t="str">
        <f>IFERROR(IF(COUNT(OtherIND!W16),(OtherIND!W16),""),"")</f>
        <v/>
      </c>
      <c r="W17" s="219" t="str">
        <f t="shared" si="0"/>
        <v/>
      </c>
      <c r="X17" s="207" t="str">
        <f>IFERROR(IF(COUNT(OtherIND!Y16),(OtherIND!Y16),""),"")</f>
        <v/>
      </c>
      <c r="Y17" s="135" t="str">
        <f t="shared" si="1"/>
        <v/>
      </c>
      <c r="Z17" s="335" t="str">
        <f>IFERROR(IF(COUNT(OtherIND!AA16),(OtherIND!AA16),""),"")</f>
        <v/>
      </c>
      <c r="AA17" s="537"/>
      <c r="AB17" s="538"/>
      <c r="AC17" s="539"/>
      <c r="AH17" t="s">
        <v>286</v>
      </c>
      <c r="AR17" t="s">
        <v>169</v>
      </c>
      <c r="AX17" t="s">
        <v>286</v>
      </c>
      <c r="AZ17" t="s">
        <v>332</v>
      </c>
      <c r="BF17" t="s">
        <v>315</v>
      </c>
    </row>
    <row r="18" spans="5:58" ht="20.1" customHeight="1">
      <c r="E18" s="559" t="s">
        <v>35</v>
      </c>
      <c r="F18" s="559"/>
      <c r="G18" s="559"/>
      <c r="H18" s="64">
        <f>+IFERROR(IF(COUNT(H14:H17),ROUND(SUM(H14:H17),0),""),"")</f>
        <v>4</v>
      </c>
      <c r="I18" s="64">
        <f t="shared" si="2" ref="I18:Z18">+IFERROR(IF(COUNT(I14:I17),ROUND(SUM(I14:I17),0),""),"")</f>
        <v>2417475</v>
      </c>
      <c r="J18" s="64" t="str">
        <f t="shared" si="2"/>
        <v/>
      </c>
      <c r="K18" s="4" t="str">
        <f t="shared" si="2"/>
        <v/>
      </c>
      <c r="L18" s="64">
        <f t="shared" si="2"/>
        <v>2417475</v>
      </c>
      <c r="M18" s="171">
        <f>+IFERROR(IF(COUNT(L18),ROUND(L18/'Shareholding Pattern'!$L$78*100,2),""),0)</f>
        <v>37.32</v>
      </c>
      <c r="N18" s="141">
        <f t="shared" si="2"/>
        <v>2417475</v>
      </c>
      <c r="O18" s="141" t="str">
        <f t="shared" si="2"/>
        <v/>
      </c>
      <c r="P18" s="64">
        <f t="shared" si="2"/>
        <v>2417475</v>
      </c>
      <c r="Q18" s="179">
        <f>IFERROR(IF(COUNT(P18),ROUND(P18/$P$79*100,2),""),0)</f>
        <v>37.32</v>
      </c>
      <c r="R18" s="64" t="str">
        <f t="shared" si="2"/>
        <v/>
      </c>
      <c r="S18" s="64" t="str">
        <f t="shared" si="2"/>
        <v/>
      </c>
      <c r="T18" s="64" t="str">
        <f t="shared" si="2"/>
        <v/>
      </c>
      <c r="U18" s="136">
        <f>+IFERROR(IF(COUNT(L18,T18),ROUND(SUM(L18,T18)/SUM('Shareholding Pattern'!$L$78,'Shareholding Pattern'!$T$78)*100,2),""),0)</f>
        <v>37.32</v>
      </c>
      <c r="V18" s="64" t="str">
        <f t="shared" si="2"/>
        <v/>
      </c>
      <c r="W18" s="183" t="str">
        <f>+IFERROR(IF(COUNT(V18),ROUND(SUM(V18)/SUM(L18)*100,2),""),0)</f>
        <v/>
      </c>
      <c r="X18" s="64" t="str">
        <f t="shared" si="2"/>
        <v/>
      </c>
      <c r="Y18" s="137" t="str">
        <f>+IFERROR(IF(COUNT(X18),ROUND(SUM(X18)/SUM(L18)*100,2),""),0)</f>
        <v/>
      </c>
      <c r="Z18" s="64">
        <f t="shared" si="2"/>
        <v>2417475</v>
      </c>
      <c r="AA18" s="540"/>
      <c r="AB18" s="541"/>
      <c r="AC18" s="542"/>
      <c r="AR18" t="s">
        <v>170</v>
      </c>
      <c r="AX18" t="s">
        <v>287</v>
      </c>
      <c r="AZ18" t="s">
        <v>200</v>
      </c>
      <c r="BF18" t="s">
        <v>306</v>
      </c>
    </row>
    <row r="19" spans="5:58" ht="2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44"/>
      <c r="AA19" s="540"/>
      <c r="AB19" s="541"/>
      <c r="AC19" s="542"/>
      <c r="AX19" t="s">
        <v>39</v>
      </c>
      <c r="AZ19" t="s">
        <v>201</v>
      </c>
      <c r="BF19" t="s">
        <v>307</v>
      </c>
    </row>
    <row r="20" spans="5:58" ht="34.5" customHeight="1">
      <c r="E20" s="109" t="s">
        <v>26</v>
      </c>
      <c r="F20" s="232" t="s">
        <v>38</v>
      </c>
      <c r="H20" s="187" t="str">
        <f>IFERROR(IF(COUNT(Individuals!$AD$13),IF(Individuals!$AD$13=0,"0",Individuals!$AD$13),""),"")</f>
        <v/>
      </c>
      <c r="I20" s="187" t="str">
        <f>IFERROR(IF(COUNT(Individuals!H16),(Individuals!H16),""),"")</f>
        <v/>
      </c>
      <c r="J20" s="187" t="str">
        <f>IFERROR(IF(COUNT(Individuals!I16),(Individuals!I16),""),"")</f>
        <v/>
      </c>
      <c r="K20" s="114" t="str">
        <f>IFERROR(IF(COUNT(Individuals!J16),(Individuals!J16),""),"")</f>
        <v/>
      </c>
      <c r="L20" s="187" t="str">
        <f>IFERROR(IF(COUNT(Individuals!K16),(Individuals!K16),""),"")</f>
        <v/>
      </c>
      <c r="M20" s="170" t="str">
        <f>+IFERROR(IF(COUNT(L20),ROUND(L20/'Shareholding Pattern'!$L$78*100,2),""),0)</f>
        <v/>
      </c>
      <c r="N20" s="269" t="str">
        <f>IFERROR(IF(COUNT(Individuals!M16),(Individuals!M16),""),"")</f>
        <v/>
      </c>
      <c r="O20" s="186" t="str">
        <f>IFERROR(IF(COUNT(Individuals!N16),(Individuals!N16),""),"")</f>
        <v/>
      </c>
      <c r="P20" s="187" t="str">
        <f>IFERROR(IF(COUNT(Individuals!O16),(Individuals!O16),""),"")</f>
        <v/>
      </c>
      <c r="Q20" s="181" t="str">
        <f>IFERROR(IF(COUNT(Individuals!P16),(Individuals!P16),""),0)</f>
        <v/>
      </c>
      <c r="R20" s="187" t="str">
        <f>IFERROR(IF(COUNT(Individuals!Q16),(Individuals!Q16),""),"")</f>
        <v/>
      </c>
      <c r="S20" s="187" t="str">
        <f>IFERROR(IF(COUNT(Individuals!R16),(Individuals!R16),""),"")</f>
        <v/>
      </c>
      <c r="T20" s="187" t="str">
        <f>IFERROR(IF(COUNT(Individuals!S16),(Individuals!S16),""),"")</f>
        <v/>
      </c>
      <c r="U20" s="138" t="str">
        <f>+IFERROR(IF(COUNT(L20,T20),ROUND(SUM(L20,T20)/SUM('Shareholding Pattern'!$L$78,'Shareholding Pattern'!$T$78)*100,2),""),0)</f>
        <v/>
      </c>
      <c r="V20" s="207" t="str">
        <f>IFERROR(IF(COUNT(Individuals!U16),(Individuals!U16),""),"")</f>
        <v/>
      </c>
      <c r="W20" s="244" t="str">
        <f t="shared" si="3" ref="W20:W25">+IFERROR(IF(COUNT(V20),ROUND(SUM(V20)/SUM(L20)*100,2),""),0)</f>
        <v/>
      </c>
      <c r="X20" s="207" t="str">
        <f>IFERROR(IF(COUNT(Individuals!W16),(Individuals!W16),""),"")</f>
        <v/>
      </c>
      <c r="Y20" s="138" t="str">
        <f t="shared" si="4" ref="Y20:Y26">+IFERROR(IF(COUNT(X20),ROUND(SUM(X20)/SUM(L20)*100,2),""),0)</f>
        <v/>
      </c>
      <c r="Z20" s="187" t="str">
        <f>IFERROR(IF(COUNT(Individuals!Y16),(Individuals!Y16),""),"")</f>
        <v/>
      </c>
      <c r="AA20" s="537"/>
      <c r="AB20" s="538"/>
      <c r="AC20" s="539"/>
      <c r="AH20" t="s">
        <v>287</v>
      </c>
      <c r="AR20" t="s">
        <v>171</v>
      </c>
      <c r="AX20" t="s">
        <v>40</v>
      </c>
      <c r="AZ20" t="s">
        <v>203</v>
      </c>
      <c r="BF20" t="s">
        <v>317</v>
      </c>
    </row>
    <row r="21" spans="5:58" ht="20.1" customHeight="1">
      <c r="E21" s="109" t="s">
        <v>28</v>
      </c>
      <c r="F21" s="233" t="s">
        <v>39</v>
      </c>
      <c r="H21" s="188" t="str">
        <f>IFERROR(IF(COUNT(Government!$AD$13),IF(Government!$AD$13=0,"0",Government!$AD$13),""),"")</f>
        <v/>
      </c>
      <c r="I21" s="188" t="str">
        <f>IFERROR(IF(COUNT(Government!H16),(Government!H16),""),"")</f>
        <v/>
      </c>
      <c r="J21" s="188" t="str">
        <f>IFERROR(IF(COUNT(Government!I16),(Government!I16),""),"")</f>
        <v/>
      </c>
      <c r="K21" s="110" t="str">
        <f>IFERROR(IF(COUNT(Government!J16),(Government!J16),""),"")</f>
        <v/>
      </c>
      <c r="L21" s="188" t="str">
        <f>IFERROR(IF(COUNT(Government!K16),(Government!K16),""),"")</f>
        <v/>
      </c>
      <c r="M21" s="169" t="str">
        <f>+IFERROR(IF(COUNT(L21),ROUND(L21/'Shareholding Pattern'!$L$78*100,2),""),0)</f>
        <v/>
      </c>
      <c r="N21" s="269" t="str">
        <f>IFERROR(IF(COUNT(Government!M16),(Government!M16),""),"")</f>
        <v/>
      </c>
      <c r="O21" s="186" t="str">
        <f>IFERROR(IF(COUNT(Government!N16),(Government!N16),""),"")</f>
        <v/>
      </c>
      <c r="P21" s="188" t="str">
        <f>IFERROR(IF(COUNT(Government!O16),(Government!O16),""),"")</f>
        <v/>
      </c>
      <c r="Q21" s="178" t="str">
        <f>IFERROR(IF(COUNT(Government!P16),(Government!P16),""),0)</f>
        <v/>
      </c>
      <c r="R21" s="188" t="str">
        <f>IFERROR(IF(COUNT(Government!Q16),(Government!Q16),""),"")</f>
        <v/>
      </c>
      <c r="S21" s="188" t="str">
        <f>IFERROR(IF(COUNT(Government!R16),(Government!R16),""),"")</f>
        <v/>
      </c>
      <c r="T21" s="188" t="str">
        <f>IFERROR(IF(COUNT(Government!S16),(Government!S16),""),"")</f>
        <v/>
      </c>
      <c r="U21" s="133" t="str">
        <f>+IFERROR(IF(COUNT(L21,T21),ROUND(SUM(L21,T21)/SUM('Shareholding Pattern'!$L$78,'Shareholding Pattern'!$T$78)*100,2),""),0)</f>
        <v/>
      </c>
      <c r="V21" s="207" t="str">
        <f>IFERROR(IF(COUNT(Government!U16),(Government!U16),""),"")</f>
        <v/>
      </c>
      <c r="W21" s="182" t="str">
        <f t="shared" si="3"/>
        <v/>
      </c>
      <c r="X21" s="207" t="str">
        <f>IFERROR(IF(COUNT(Government!W16),(Government!W16),""),"")</f>
        <v/>
      </c>
      <c r="Y21" s="133" t="str">
        <f t="shared" si="4"/>
        <v/>
      </c>
      <c r="Z21" s="188" t="str">
        <f>IFERROR(IF(COUNT(Government!Y16),(Government!Y16),""),"")</f>
        <v/>
      </c>
      <c r="AA21" s="537"/>
      <c r="AB21" s="538"/>
      <c r="AC21" s="539"/>
      <c r="AH21" t="s">
        <v>39</v>
      </c>
      <c r="AR21" t="s">
        <v>172</v>
      </c>
      <c r="AX21" t="s">
        <v>288</v>
      </c>
      <c r="AZ21" t="s">
        <v>202</v>
      </c>
      <c r="BF21" t="s">
        <v>308</v>
      </c>
    </row>
    <row r="22" spans="5:58" ht="20.1" customHeight="1">
      <c r="E22" s="109" t="s">
        <v>30</v>
      </c>
      <c r="F22" s="233" t="s">
        <v>40</v>
      </c>
      <c r="H22" s="188" t="str">
        <f>IFERROR(IF(COUNT(Institutions!$AD$13),IF(Institutions!$AD$13=0,"0",Institutions!$AD$13),""),"")</f>
        <v/>
      </c>
      <c r="I22" s="188" t="str">
        <f>IFERROR(IF(COUNT(Institutions!H16),(Institutions!H16),""),"")</f>
        <v/>
      </c>
      <c r="J22" s="188" t="str">
        <f>IFERROR(IF(COUNT(Institutions!I16),(Institutions!I16),""),"")</f>
        <v/>
      </c>
      <c r="K22" s="110" t="str">
        <f>IFERROR(IF(COUNT(Institutions!J16),(Institutions!J16),""),"")</f>
        <v/>
      </c>
      <c r="L22" s="188" t="str">
        <f>IFERROR(IF(COUNT(Institutions!K16),(Institutions!K16),""),"")</f>
        <v/>
      </c>
      <c r="M22" s="169" t="str">
        <f>+IFERROR(IF(COUNT(L22),ROUND(L22/'Shareholding Pattern'!$L$78*100,2),""),0)</f>
        <v/>
      </c>
      <c r="N22" s="269" t="str">
        <f>IFERROR(IF(COUNT(Institutions!M16),(Institutions!M16),""),"")</f>
        <v/>
      </c>
      <c r="O22" s="186" t="str">
        <f>IFERROR(IF(COUNT(Institutions!N16),(Institutions!N16),""),"")</f>
        <v/>
      </c>
      <c r="P22" s="188" t="str">
        <f>IFERROR(IF(COUNT(Institutions!O16),(Institutions!O16),""),"")</f>
        <v/>
      </c>
      <c r="Q22" s="178" t="str">
        <f>IFERROR(IF(COUNT(Institutions!P16),(Institutions!P16),""),0)</f>
        <v/>
      </c>
      <c r="R22" s="188" t="str">
        <f>IFERROR(IF(COUNT(Institutions!Q16),(Institutions!Q16),""),"")</f>
        <v/>
      </c>
      <c r="S22" s="188" t="str">
        <f>IFERROR(IF(COUNT(Institutions!R16),(Institutions!R16),""),"")</f>
        <v/>
      </c>
      <c r="T22" s="188" t="str">
        <f>IFERROR(IF(COUNT(Institutions!S16),(Institutions!S16),""),"")</f>
        <v/>
      </c>
      <c r="U22" s="133" t="str">
        <f>+IFERROR(IF(COUNT(L22,T22),ROUND(SUM(L22,T22)/SUM('Shareholding Pattern'!$L$78,'Shareholding Pattern'!$T$78)*100,2),""),0)</f>
        <v/>
      </c>
      <c r="V22" s="207" t="str">
        <f>IFERROR(IF(COUNT(Institutions!U16),(Institutions!U16),""),"")</f>
        <v/>
      </c>
      <c r="W22" s="182" t="str">
        <f t="shared" si="3"/>
        <v/>
      </c>
      <c r="X22" s="207" t="str">
        <f>IFERROR(IF(COUNT(Institutions!W16),(Institutions!W16),""),"")</f>
        <v/>
      </c>
      <c r="Y22" s="133" t="str">
        <f t="shared" si="4"/>
        <v/>
      </c>
      <c r="Z22" s="188" t="str">
        <f>IFERROR(IF(COUNT(Institutions!Y16),(Institutions!Y16),""),"")</f>
        <v/>
      </c>
      <c r="AA22" s="537"/>
      <c r="AB22" s="538"/>
      <c r="AC22" s="539"/>
      <c r="AH22" t="s">
        <v>40</v>
      </c>
      <c r="AR22" t="s">
        <v>174</v>
      </c>
      <c r="AX22" t="s">
        <v>289</v>
      </c>
      <c r="AZ22" t="s">
        <v>204</v>
      </c>
      <c r="BF22" t="s">
        <v>318</v>
      </c>
    </row>
    <row r="23" spans="5:44" ht="20.1" customHeight="1">
      <c r="E23" s="109" t="s">
        <v>32</v>
      </c>
      <c r="F23" s="233" t="s">
        <v>41</v>
      </c>
      <c r="H23" s="188" t="str">
        <f>IFERROR(IF(COUNT(FPIPromoter!$AD$13),IF(FPIPromoter!$AD$13=0,"0",FPIPromoter!$AD$13),""),"")</f>
        <v/>
      </c>
      <c r="I23" s="188" t="str">
        <f>IFERROR(IF(COUNT(FPIPromoter!H16),(FPIPromoter!H16),""),"")</f>
        <v/>
      </c>
      <c r="J23" s="188" t="str">
        <f>IFERROR(IF(COUNT(FPIPromoter!I16),(FPIPromoter!I16),""),"")</f>
        <v/>
      </c>
      <c r="K23" s="110" t="str">
        <f>IFERROR(IF(COUNT(FPIPromoter!J16),(FPIPromoter!J16),""),"")</f>
        <v/>
      </c>
      <c r="L23" s="188" t="str">
        <f>IFERROR(IF(COUNT(FPIPromoter!K16),(FPIPromoter!K16),""),"")</f>
        <v/>
      </c>
      <c r="M23" s="169" t="str">
        <f>+IFERROR(IF(COUNT(L23),ROUND(L23/'Shareholding Pattern'!$L$78*100,2),""),0)</f>
        <v/>
      </c>
      <c r="N23" s="269" t="str">
        <f>IFERROR(IF(COUNT(FPIPromoter!M16),(FPIPromoter!M16),""),"")</f>
        <v/>
      </c>
      <c r="O23" s="186" t="str">
        <f>IFERROR(IF(COUNT(FPIPromoter!N16),(FPIPromoter!N16),""),"")</f>
        <v/>
      </c>
      <c r="P23" s="188" t="str">
        <f>IFERROR(IF(COUNT(FPIPromoter!O16),(FPIPromoter!O16),""),"")</f>
        <v/>
      </c>
      <c r="Q23" s="178" t="str">
        <f>IFERROR(IF(COUNT(FPIPromoter!P16),(FPIPromoter!P16),""),0)</f>
        <v/>
      </c>
      <c r="R23" s="188" t="str">
        <f>IFERROR(IF(COUNT(FPIPromoter!Q16),(FPIPromoter!Q16),""),"")</f>
        <v/>
      </c>
      <c r="S23" s="188" t="str">
        <f>IFERROR(IF(COUNT(FPIPromoter!R16),(FPIPromoter!R16),""),"")</f>
        <v/>
      </c>
      <c r="T23" s="188" t="str">
        <f>IFERROR(IF(COUNT(FPIPromoter!S16),(FPIPromoter!S16),""),"")</f>
        <v/>
      </c>
      <c r="U23" s="133" t="str">
        <f>+IFERROR(IF(COUNT(L23,T23),ROUND(SUM(L23,T23)/SUM('Shareholding Pattern'!$L$78,'Shareholding Pattern'!$T$78)*100,2),""),0)</f>
        <v/>
      </c>
      <c r="V23" s="207" t="str">
        <f>IFERROR(IF(COUNT(FPIPromoter!U16),(FPIPromoter!U16),""),"")</f>
        <v/>
      </c>
      <c r="W23" s="182" t="str">
        <f t="shared" si="3"/>
        <v/>
      </c>
      <c r="X23" s="207" t="str">
        <f>IFERROR(IF(COUNT(FPIPromoter!W16),(FPIPromoter!W16),""),"")</f>
        <v/>
      </c>
      <c r="Y23" s="133" t="str">
        <f t="shared" si="4"/>
        <v/>
      </c>
      <c r="Z23" s="188" t="str">
        <f>IFERROR(IF(COUNT(FPIPromoter!Y16),(FPIPromoter!Y16),""),"")</f>
        <v/>
      </c>
      <c r="AA23" s="537"/>
      <c r="AB23" s="538"/>
      <c r="AC23" s="539"/>
      <c r="AH23" t="s">
        <v>288</v>
      </c>
      <c r="AR23" t="s">
        <v>173</v>
      </c>
    </row>
    <row r="24" spans="5:44" ht="20.1" customHeight="1">
      <c r="E24" s="115" t="s">
        <v>42</v>
      </c>
      <c r="F24" s="235" t="s">
        <v>33</v>
      </c>
      <c r="H24" s="215" t="str">
        <f>IFERROR(IF(COUNT(OtherForeign!$AG$13),IF(OtherForeign!$AG$13=0,"0",OtherForeign!$AG$13),""),"")</f>
        <v/>
      </c>
      <c r="I24" s="215" t="str">
        <f>IFERROR(IF(COUNT(OtherForeign!J16),(OtherForeign!J16),""),"")</f>
        <v/>
      </c>
      <c r="J24" s="215" t="str">
        <f>IFERROR(IF(COUNT(OtherForeign!K16),(OtherForeign!K16),""),"")</f>
        <v/>
      </c>
      <c r="K24" s="116" t="str">
        <f>IFERROR(IF(COUNT(OtherForeign!L16),(OtherForeign!L16),""),"")</f>
        <v/>
      </c>
      <c r="L24" s="215" t="str">
        <f>IFERROR(IF(COUNT(OtherForeign!M16),(OtherForeign!M16),""),"")</f>
        <v/>
      </c>
      <c r="M24" s="211" t="str">
        <f>+IFERROR(IF(COUNT(L24),ROUND(L24/'Shareholding Pattern'!$L$78*100,2),""),0)</f>
        <v/>
      </c>
      <c r="N24" s="269" t="str">
        <f>IFERROR(IF(COUNT(OtherForeign!O16),(OtherForeign!O16),""),"")</f>
        <v/>
      </c>
      <c r="O24" s="186" t="str">
        <f>IFERROR(IF(COUNT(OtherForeign!P16),(OtherForeign!P16),""),"")</f>
        <v/>
      </c>
      <c r="P24" s="215" t="str">
        <f>IFERROR(IF(COUNT(OtherForeign!Q16),(OtherForeign!Q16),""),"")</f>
        <v/>
      </c>
      <c r="Q24" s="216" t="str">
        <f>IFERROR(IF(COUNT(OtherForeign!R16),(OtherForeign!R16),""),0)</f>
        <v/>
      </c>
      <c r="R24" s="215" t="str">
        <f>IFERROR(IF(COUNT(OtherForeign!S16),(OtherForeign!S16),""),"")</f>
        <v/>
      </c>
      <c r="S24" s="215" t="str">
        <f>IFERROR(IF(COUNT(OtherForeign!T16),(OtherForeign!T16),""),"")</f>
        <v/>
      </c>
      <c r="T24" s="215" t="str">
        <f>IFERROR(IF(COUNT(OtherForeign!U16),(OtherForeign!U16),""),"")</f>
        <v/>
      </c>
      <c r="U24" s="135" t="str">
        <f>+IFERROR(IF(COUNT(L24,T24),ROUND(SUM(L24,T24)/SUM('Shareholding Pattern'!$L$78,'Shareholding Pattern'!$T$78)*100,2),""),0)</f>
        <v/>
      </c>
      <c r="V24" s="207" t="str">
        <f>IFERROR(IF(COUNT(OtherForeign!W16),(OtherForeign!W16),""),"")</f>
        <v/>
      </c>
      <c r="W24" s="219" t="str">
        <f t="shared" si="3"/>
        <v/>
      </c>
      <c r="X24" s="207" t="str">
        <f>IFERROR(IF(COUNT(OtherForeign!Y16),(OtherForeign!Y16),""),"")</f>
        <v/>
      </c>
      <c r="Y24" s="135" t="str">
        <f t="shared" si="4"/>
        <v/>
      </c>
      <c r="Z24" s="215" t="str">
        <f>IFERROR(IF(COUNT(OtherForeign!AA16),(OtherForeign!AA16),""),"")</f>
        <v/>
      </c>
      <c r="AA24" s="537"/>
      <c r="AB24" s="538"/>
      <c r="AC24" s="539"/>
      <c r="AH24" t="s">
        <v>289</v>
      </c>
      <c r="AR24" t="s">
        <v>175</v>
      </c>
    </row>
    <row r="25" spans="5:44" ht="20.1" customHeight="1">
      <c r="E25" s="559" t="s">
        <v>43</v>
      </c>
      <c r="F25" s="559"/>
      <c r="G25" s="559"/>
      <c r="H25" s="158" t="str">
        <f>+IFERROR(IF(COUNT(H20:H24),ROUND(SUM(H20:H24),0),""),"")</f>
        <v/>
      </c>
      <c r="I25" s="158" t="str">
        <f t="shared" si="5" ref="I25:Z25">+IFERROR(IF(COUNT(I20:I24),ROUND(SUM(I20:I24),0),""),"")</f>
        <v/>
      </c>
      <c r="J25" s="158" t="str">
        <f t="shared" si="5"/>
        <v/>
      </c>
      <c r="K25" s="156" t="str">
        <f t="shared" si="5"/>
        <v/>
      </c>
      <c r="L25" s="158" t="str">
        <f t="shared" si="5"/>
        <v/>
      </c>
      <c r="M25" s="171" t="str">
        <f>+IFERROR(IF(COUNT(L25),ROUND(L25/'Shareholding Pattern'!$L$78*100,2),""),0)</f>
        <v/>
      </c>
      <c r="N25" s="157" t="str">
        <f t="shared" si="5"/>
        <v/>
      </c>
      <c r="O25" s="157" t="str">
        <f t="shared" si="5"/>
        <v/>
      </c>
      <c r="P25" s="158" t="str">
        <f t="shared" si="5"/>
        <v/>
      </c>
      <c r="Q25" s="179" t="str">
        <f>IFERROR(IF(COUNT(P25),ROUND(P25/$P$79*100,2),""),0)</f>
        <v/>
      </c>
      <c r="R25" s="336" t="str">
        <f t="shared" si="5"/>
        <v/>
      </c>
      <c r="S25" s="336" t="str">
        <f t="shared" si="5"/>
        <v/>
      </c>
      <c r="T25" s="158" t="str">
        <f t="shared" si="5"/>
        <v/>
      </c>
      <c r="U25" s="136" t="str">
        <f>+IFERROR(IF(COUNT(L25,T25),ROUND(SUM(L25,T25)/SUM('Shareholding Pattern'!$L$78,'Shareholding Pattern'!$T$78)*100,2),""),0)</f>
        <v/>
      </c>
      <c r="V25" s="158" t="str">
        <f t="shared" si="5"/>
        <v/>
      </c>
      <c r="W25" s="183" t="str">
        <f t="shared" si="3"/>
        <v/>
      </c>
      <c r="X25" s="64" t="str">
        <f t="shared" si="5"/>
        <v/>
      </c>
      <c r="Y25" s="137" t="str">
        <f t="shared" si="4"/>
        <v/>
      </c>
      <c r="Z25" s="158" t="str">
        <f t="shared" si="5"/>
        <v/>
      </c>
      <c r="AA25" s="540"/>
      <c r="AB25" s="541"/>
      <c r="AC25" s="542"/>
      <c r="AR25" t="s">
        <v>176</v>
      </c>
    </row>
    <row r="26" spans="5:44" ht="36.75" customHeight="1">
      <c r="E26" s="560" t="s">
        <v>88</v>
      </c>
      <c r="F26" s="560"/>
      <c r="G26" s="560"/>
      <c r="H26" s="158">
        <f t="shared" si="6" ref="H26:Z26">+IFERROR(IF(COUNT(H18,H25),ROUND(SUM(H18,H25),0),""),"")</f>
        <v>4</v>
      </c>
      <c r="I26" s="158">
        <f t="shared" si="6"/>
        <v>2417475</v>
      </c>
      <c r="J26" s="158" t="str">
        <f t="shared" si="6"/>
        <v/>
      </c>
      <c r="K26" s="156" t="str">
        <f t="shared" si="6"/>
        <v/>
      </c>
      <c r="L26" s="158">
        <f t="shared" si="6"/>
        <v>2417475</v>
      </c>
      <c r="M26" s="171">
        <f>+IFERROR(IF(COUNT(L26),ROUND(L26/'Shareholding Pattern'!$L$78*100,2),""),0)</f>
        <v>37.32</v>
      </c>
      <c r="N26" s="157">
        <f t="shared" si="6"/>
        <v>2417475</v>
      </c>
      <c r="O26" s="157" t="str">
        <f t="shared" si="6"/>
        <v/>
      </c>
      <c r="P26" s="158">
        <f t="shared" si="6"/>
        <v>2417475</v>
      </c>
      <c r="Q26" s="179">
        <f>IFERROR(IF(COUNT(P26),ROUND(P26/$P$79*100,2),""),0)</f>
        <v>37.32</v>
      </c>
      <c r="R26" s="336" t="str">
        <f t="shared" si="6"/>
        <v/>
      </c>
      <c r="S26" s="336" t="str">
        <f t="shared" si="6"/>
        <v/>
      </c>
      <c r="T26" s="158" t="str">
        <f t="shared" si="6"/>
        <v/>
      </c>
      <c r="U26" s="136">
        <f>+IFERROR(IF(COUNT(L26,T26),ROUND(SUM(L26,T26)/SUM('Shareholding Pattern'!$L$78,'Shareholding Pattern'!$T$78)*100,2),""),0)</f>
        <v>37.32</v>
      </c>
      <c r="V26" s="158" t="str">
        <f t="shared" si="6"/>
        <v/>
      </c>
      <c r="W26" s="183" t="str">
        <f>+IFERROR(IF(COUNT(V26),ROUND(SUM(V26)/SUM(L26)*100,2),""),0)</f>
        <v/>
      </c>
      <c r="X26" s="158" t="str">
        <f t="shared" si="6"/>
        <v/>
      </c>
      <c r="Y26" s="137" t="str">
        <f t="shared" si="4"/>
        <v/>
      </c>
      <c r="Z26" s="158">
        <f t="shared" si="6"/>
        <v>2417475</v>
      </c>
      <c r="AA26" s="543"/>
      <c r="AB26" s="544"/>
      <c r="AC26" s="545"/>
      <c r="AR26" t="s">
        <v>177</v>
      </c>
    </row>
    <row r="27" spans="5:25" ht="33" customHeight="1">
      <c r="E27" s="155"/>
      <c r="F27" s="230" t="s">
        <v>369</v>
      </c>
      <c r="M27"/>
      <c r="N27"/>
      <c r="O27"/>
      <c r="Q27"/>
      <c r="U27"/>
      <c r="V27"/>
      <c r="W27"/>
      <c r="X27"/>
      <c r="Y27"/>
    </row>
    <row r="28" spans="5:29" ht="31.5" customHeight="1">
      <c r="E28" s="117" t="s">
        <v>44</v>
      </c>
      <c r="F28" s="306" t="s">
        <v>45</v>
      </c>
      <c r="G28" s="307"/>
      <c r="H28" s="348" t="s">
        <v>449</v>
      </c>
      <c r="I28" s="337"/>
      <c r="J28" s="337"/>
      <c r="K28" s="307"/>
      <c r="L28" s="307"/>
      <c r="M28" s="307"/>
      <c r="N28" s="307"/>
      <c r="O28" s="307"/>
      <c r="P28" s="337"/>
      <c r="Q28" s="307"/>
      <c r="R28" s="337"/>
      <c r="S28" s="337"/>
      <c r="T28" s="337"/>
      <c r="U28" s="307"/>
      <c r="V28" s="307"/>
      <c r="W28" s="307"/>
      <c r="X28" s="307"/>
      <c r="Y28" s="307"/>
      <c r="Z28" s="403"/>
      <c r="AA28" s="403"/>
      <c r="AB28" s="403"/>
      <c r="AC28" s="345"/>
    </row>
    <row r="29" spans="5:29" ht="20.1" customHeight="1">
      <c r="E29" s="107" t="s">
        <v>24</v>
      </c>
      <c r="F29" s="552" t="s">
        <v>655</v>
      </c>
      <c r="G29" s="553"/>
      <c r="H29" s="553"/>
      <c r="I29" s="553"/>
      <c r="J29" s="553"/>
      <c r="K29" s="553"/>
      <c r="L29" s="553"/>
      <c r="M29" s="553"/>
      <c r="N29" s="553"/>
      <c r="O29" s="553"/>
      <c r="P29" s="553"/>
      <c r="Q29" s="553"/>
      <c r="R29" s="553"/>
      <c r="S29" s="553"/>
      <c r="T29" s="553"/>
      <c r="U29" s="553"/>
      <c r="V29" s="553"/>
      <c r="W29" s="553"/>
      <c r="X29" s="553"/>
      <c r="Y29" s="553"/>
      <c r="Z29" s="553"/>
      <c r="AA29" s="553"/>
      <c r="AB29" s="553"/>
      <c r="AC29" s="554"/>
    </row>
    <row r="30" spans="5:58" ht="20.1" customHeight="1">
      <c r="E30" s="109" t="s">
        <v>26</v>
      </c>
      <c r="F30" s="236" t="s">
        <v>46</v>
      </c>
      <c r="H30" s="277"/>
      <c r="I30" s="277"/>
      <c r="J30" s="277"/>
      <c r="K30" s="131"/>
      <c r="L30" s="212" t="str">
        <f>+IFERROR(IF(COUNT(I30:K30),ROUND(SUM(I30:K30),0),""),"")</f>
        <v/>
      </c>
      <c r="M30" s="213" t="str">
        <f>+IFERROR(IF(COUNT(L30),ROUND(L30/'Shareholding Pattern'!$L$78*100,2),""),"")</f>
        <v/>
      </c>
      <c r="N30" s="305"/>
      <c r="O30" s="131"/>
      <c r="P30" s="188" t="str">
        <f>+IFERROR(IF(COUNT(N30:O30),ROUND(SUM(N30:O30),0),""),"")</f>
        <v/>
      </c>
      <c r="Q30" s="178" t="str">
        <f>+IFERROR(IF(COUNT(P30),ROUND(P30/'Shareholding Pattern'!$P$79*100,2),""),"")</f>
        <v/>
      </c>
      <c r="R30" s="277"/>
      <c r="S30" s="277"/>
      <c r="T30" s="188" t="str">
        <f>+IFERROR(IF(COUNT(R30:S30),ROUND(SUM(R30:S30),0),""),"")</f>
        <v/>
      </c>
      <c r="U30" s="214" t="str">
        <f>+IFERROR(IF(COUNT(L30,T30),ROUND(SUM(L30,T30)/SUM('Shareholding Pattern'!$L$78,'Shareholding Pattern'!$T$78)*100,2),""),"")</f>
        <v/>
      </c>
      <c r="V30" s="131"/>
      <c r="W30" s="182" t="str">
        <f t="shared" si="7" ref="W30:W48">+IFERROR(IF(COUNT(V30),ROUND(SUM(V30)/SUM(L30)*100,2),""),0)</f>
        <v/>
      </c>
      <c r="X30" s="566"/>
      <c r="Y30" s="567"/>
      <c r="Z30" s="277"/>
      <c r="AA30" s="277"/>
      <c r="AB30" s="277"/>
      <c r="AC30" s="277"/>
      <c r="AH30" t="s">
        <v>290</v>
      </c>
      <c r="AR30" t="s">
        <v>271</v>
      </c>
      <c r="AX30" t="s">
        <v>290</v>
      </c>
      <c r="AZ30" t="s">
        <v>205</v>
      </c>
      <c r="BF30" t="s">
        <v>319</v>
      </c>
    </row>
    <row r="31" spans="5:58" ht="20.1" customHeight="1">
      <c r="E31" s="109" t="s">
        <v>28</v>
      </c>
      <c r="F31" s="233" t="s">
        <v>47</v>
      </c>
      <c r="H31" s="277"/>
      <c r="I31" s="277"/>
      <c r="J31" s="277"/>
      <c r="K31" s="131"/>
      <c r="L31" s="188" t="str">
        <f t="shared" si="8" ref="L31:L48">+IFERROR(IF(COUNT(I31:K31),ROUND(SUM(I31:K31),0),""),"")</f>
        <v/>
      </c>
      <c r="M31" s="213" t="str">
        <f>+IFERROR(IF(COUNT(L31),ROUND(L31/'Shareholding Pattern'!$L$78*100,2),""),"")</f>
        <v/>
      </c>
      <c r="N31" s="305"/>
      <c r="O31" s="131"/>
      <c r="P31" s="188" t="str">
        <f t="shared" si="9" ref="P31:P48">+IFERROR(IF(COUNT(N31:O31),ROUND(SUM(N31:O31),0),""),"")</f>
        <v/>
      </c>
      <c r="Q31" s="178" t="str">
        <f>+IFERROR(IF(COUNT(P31),ROUND(P31/'Shareholding Pattern'!$P$79*100,2),""),"")</f>
        <v/>
      </c>
      <c r="R31" s="277"/>
      <c r="S31" s="277"/>
      <c r="T31" s="188" t="str">
        <f t="shared" si="10" ref="T31:T48">+IFERROR(IF(COUNT(R31:S31),ROUND(SUM(R31:S31),0),""),"")</f>
        <v/>
      </c>
      <c r="U31" s="214" t="str">
        <f>+IFERROR(IF(COUNT(L31,T31),ROUND(SUM(L31,T31)/SUM('Shareholding Pattern'!$L$78,'Shareholding Pattern'!$T$78)*100,2),""),"")</f>
        <v/>
      </c>
      <c r="V31" s="131"/>
      <c r="W31" s="182" t="str">
        <f t="shared" si="7"/>
        <v/>
      </c>
      <c r="X31" s="568"/>
      <c r="Y31" s="569"/>
      <c r="Z31" s="277"/>
      <c r="AA31" s="277"/>
      <c r="AB31" s="277"/>
      <c r="AC31" s="277"/>
      <c r="AH31" t="s">
        <v>291</v>
      </c>
      <c r="AR31" t="s">
        <v>178</v>
      </c>
      <c r="AX31" t="s">
        <v>291</v>
      </c>
      <c r="AZ31" t="s">
        <v>206</v>
      </c>
      <c r="BF31" t="s">
        <v>309</v>
      </c>
    </row>
    <row r="32" spans="5:58" ht="20.1" customHeight="1">
      <c r="E32" s="109" t="s">
        <v>30</v>
      </c>
      <c r="F32" s="233" t="s">
        <v>48</v>
      </c>
      <c r="H32" s="277"/>
      <c r="I32" s="277"/>
      <c r="J32" s="277"/>
      <c r="K32" s="131"/>
      <c r="L32" s="188" t="str">
        <f t="shared" si="8"/>
        <v/>
      </c>
      <c r="M32" s="213" t="str">
        <f>+IFERROR(IF(COUNT(L32),ROUND(L32/'Shareholding Pattern'!$L$78*100,2),""),"")</f>
        <v/>
      </c>
      <c r="N32" s="305"/>
      <c r="O32" s="131"/>
      <c r="P32" s="188" t="str">
        <f t="shared" si="9"/>
        <v/>
      </c>
      <c r="Q32" s="178" t="str">
        <f>+IFERROR(IF(COUNT(P32),ROUND(P32/'Shareholding Pattern'!$P$79*100,2),""),"")</f>
        <v/>
      </c>
      <c r="R32" s="277"/>
      <c r="S32" s="277"/>
      <c r="T32" s="188" t="str">
        <f t="shared" si="10"/>
        <v/>
      </c>
      <c r="U32" s="214" t="str">
        <f>+IFERROR(IF(COUNT(L32,T32),ROUND(SUM(L32,T32)/SUM('Shareholding Pattern'!$L$78,'Shareholding Pattern'!$T$78)*100,2),""),"")</f>
        <v/>
      </c>
      <c r="V32" s="131"/>
      <c r="W32" s="182" t="str">
        <f t="shared" si="7"/>
        <v/>
      </c>
      <c r="X32" s="568"/>
      <c r="Y32" s="569"/>
      <c r="Z32" s="277"/>
      <c r="AA32" s="277"/>
      <c r="AB32" s="277"/>
      <c r="AC32" s="277"/>
      <c r="AH32" t="s">
        <v>799</v>
      </c>
      <c r="AR32" t="s">
        <v>179</v>
      </c>
      <c r="AX32" t="s">
        <v>799</v>
      </c>
      <c r="AZ32" t="s">
        <v>207</v>
      </c>
      <c r="BF32" t="s">
        <v>310</v>
      </c>
    </row>
    <row r="33" spans="5:58" ht="20.1" customHeight="1">
      <c r="E33" s="109" t="s">
        <v>32</v>
      </c>
      <c r="F33" s="233" t="s">
        <v>285</v>
      </c>
      <c r="H33" s="277"/>
      <c r="I33" s="277"/>
      <c r="J33" s="277"/>
      <c r="K33" s="131"/>
      <c r="L33" s="188" t="str">
        <f t="shared" si="8"/>
        <v/>
      </c>
      <c r="M33" s="213" t="str">
        <f>+IFERROR(IF(COUNT(L33),ROUND(L33/'Shareholding Pattern'!$L$78*100,2),""),"")</f>
        <v/>
      </c>
      <c r="N33" s="305"/>
      <c r="O33" s="131"/>
      <c r="P33" s="188" t="str">
        <f t="shared" si="9"/>
        <v/>
      </c>
      <c r="Q33" s="178" t="str">
        <f>+IFERROR(IF(COUNT(P33),ROUND(P33/'Shareholding Pattern'!$P$79*100,2),""),"")</f>
        <v/>
      </c>
      <c r="R33" s="277"/>
      <c r="S33" s="277"/>
      <c r="T33" s="188" t="str">
        <f t="shared" si="10"/>
        <v/>
      </c>
      <c r="U33" s="214" t="str">
        <f>+IFERROR(IF(COUNT(L33,T33),ROUND(SUM(L33,T33)/SUM('Shareholding Pattern'!$L$78,'Shareholding Pattern'!$T$78)*100,2),""),"")</f>
        <v/>
      </c>
      <c r="V33" s="131"/>
      <c r="W33" s="182" t="str">
        <f t="shared" si="7"/>
        <v/>
      </c>
      <c r="X33" s="568"/>
      <c r="Y33" s="569"/>
      <c r="Z33" s="277"/>
      <c r="AA33" s="277"/>
      <c r="AB33" s="277"/>
      <c r="AC33" s="277"/>
      <c r="AH33" t="s">
        <v>294</v>
      </c>
      <c r="AR33" t="s">
        <v>719</v>
      </c>
      <c r="AX33" t="s">
        <v>294</v>
      </c>
      <c r="AZ33" t="s">
        <v>745</v>
      </c>
      <c r="BF33" t="s">
        <v>744</v>
      </c>
    </row>
    <row r="34" spans="5:58" ht="20.1" customHeight="1">
      <c r="E34" s="109" t="s">
        <v>42</v>
      </c>
      <c r="F34" s="233" t="s">
        <v>52</v>
      </c>
      <c r="H34" s="277"/>
      <c r="I34" s="277"/>
      <c r="J34" s="277"/>
      <c r="K34" s="131"/>
      <c r="L34" s="188" t="str">
        <f t="shared" si="8"/>
        <v/>
      </c>
      <c r="M34" s="213" t="str">
        <f>+IFERROR(IF(COUNT(L34),ROUND(L34/'Shareholding Pattern'!$L$78*100,2),""),"")</f>
        <v/>
      </c>
      <c r="N34" s="305"/>
      <c r="O34" s="131"/>
      <c r="P34" s="188" t="str">
        <f t="shared" si="9"/>
        <v/>
      </c>
      <c r="Q34" s="178" t="str">
        <f>+IFERROR(IF(COUNT(P34),ROUND(P34/'Shareholding Pattern'!$P$79*100,2),""),"")</f>
        <v/>
      </c>
      <c r="R34" s="277"/>
      <c r="S34" s="277"/>
      <c r="T34" s="188" t="str">
        <f t="shared" si="10"/>
        <v/>
      </c>
      <c r="U34" s="214" t="str">
        <f>+IFERROR(IF(COUNT(L34,T34),ROUND(SUM(L34,T34)/SUM('Shareholding Pattern'!$L$78,'Shareholding Pattern'!$T$78)*100,2),""),"")</f>
        <v/>
      </c>
      <c r="V34" s="131"/>
      <c r="W34" s="182" t="str">
        <f t="shared" si="7"/>
        <v/>
      </c>
      <c r="X34" s="568"/>
      <c r="Y34" s="569"/>
      <c r="Z34" s="277"/>
      <c r="AA34" s="277"/>
      <c r="AB34" s="277"/>
      <c r="AC34" s="277"/>
      <c r="AH34" t="s">
        <v>295</v>
      </c>
      <c r="AR34" t="s">
        <v>181</v>
      </c>
      <c r="AX34" t="s">
        <v>295</v>
      </c>
      <c r="AZ34" t="s">
        <v>209</v>
      </c>
      <c r="BF34" t="s">
        <v>312</v>
      </c>
    </row>
    <row r="35" spans="5:58" ht="20.1" customHeight="1">
      <c r="E35" s="109" t="s">
        <v>50</v>
      </c>
      <c r="F35" s="233" t="s">
        <v>54</v>
      </c>
      <c r="H35" s="277"/>
      <c r="I35" s="277"/>
      <c r="J35" s="277"/>
      <c r="K35" s="131"/>
      <c r="L35" s="188" t="str">
        <f t="shared" si="8"/>
        <v/>
      </c>
      <c r="M35" s="213" t="str">
        <f>+IFERROR(IF(COUNT(L35),ROUND(L35/'Shareholding Pattern'!$L$78*100,2),""),"")</f>
        <v/>
      </c>
      <c r="N35" s="305"/>
      <c r="O35" s="131"/>
      <c r="P35" s="188" t="str">
        <f t="shared" si="9"/>
        <v/>
      </c>
      <c r="Q35" s="178" t="str">
        <f>+IFERROR(IF(COUNT(P35),ROUND(P35/'Shareholding Pattern'!$P$79*100,2),""),"")</f>
        <v/>
      </c>
      <c r="R35" s="277"/>
      <c r="S35" s="277"/>
      <c r="T35" s="188" t="str">
        <f t="shared" si="10"/>
        <v/>
      </c>
      <c r="U35" s="214" t="str">
        <f>+IFERROR(IF(COUNT(L35,T35),ROUND(SUM(L35,T35)/SUM('Shareholding Pattern'!$L$78,'Shareholding Pattern'!$T$78)*100,2),""),"")</f>
        <v/>
      </c>
      <c r="V35" s="131"/>
      <c r="W35" s="182" t="str">
        <f t="shared" si="7"/>
        <v/>
      </c>
      <c r="X35" s="568"/>
      <c r="Y35" s="569"/>
      <c r="Z35" s="277"/>
      <c r="AA35" s="277"/>
      <c r="AB35" s="277"/>
      <c r="AC35" s="277"/>
      <c r="AH35" t="s">
        <v>296</v>
      </c>
      <c r="AR35" t="s">
        <v>182</v>
      </c>
      <c r="AX35" t="s">
        <v>296</v>
      </c>
      <c r="AZ35" t="s">
        <v>210</v>
      </c>
      <c r="BF35" t="s">
        <v>313</v>
      </c>
    </row>
    <row r="36" spans="5:58" ht="20.1" customHeight="1">
      <c r="E36" s="109" t="s">
        <v>51</v>
      </c>
      <c r="F36" s="381" t="s">
        <v>652</v>
      </c>
      <c r="H36" s="277"/>
      <c r="I36" s="277"/>
      <c r="J36" s="277"/>
      <c r="K36" s="131"/>
      <c r="L36" s="188" t="str">
        <f t="shared" si="8"/>
        <v/>
      </c>
      <c r="M36" s="213" t="str">
        <f>+IFERROR(IF(COUNT(L36),ROUND(L36/'Shareholding Pattern'!$L$78*100,2),""),"")</f>
        <v/>
      </c>
      <c r="N36" s="305"/>
      <c r="O36" s="131"/>
      <c r="P36" s="188" t="str">
        <f t="shared" si="9"/>
        <v/>
      </c>
      <c r="Q36" s="178" t="str">
        <f>+IFERROR(IF(COUNT(P36),ROUND(P36/'Shareholding Pattern'!$P$79*100,2),""),"")</f>
        <v/>
      </c>
      <c r="R36" s="277"/>
      <c r="S36" s="277"/>
      <c r="T36" s="188" t="str">
        <f t="shared" si="10"/>
        <v/>
      </c>
      <c r="U36" s="214" t="str">
        <f>+IFERROR(IF(COUNT(L36,T36),ROUND(SUM(L36,T36)/SUM('Shareholding Pattern'!$L$78,'Shareholding Pattern'!$T$78)*100,2),""),"")</f>
        <v/>
      </c>
      <c r="V36" s="131"/>
      <c r="W36" s="182" t="str">
        <f t="shared" si="7"/>
        <v/>
      </c>
      <c r="X36" s="568"/>
      <c r="Y36" s="569"/>
      <c r="Z36" s="277"/>
      <c r="AA36" s="277"/>
      <c r="AB36" s="277"/>
      <c r="AC36" s="277"/>
      <c r="AH36" t="s">
        <v>826</v>
      </c>
      <c r="AR36" t="s">
        <v>720</v>
      </c>
      <c r="AX36" t="s">
        <v>826</v>
      </c>
      <c r="AZ36" t="s">
        <v>747</v>
      </c>
      <c r="BF36" t="s">
        <v>746</v>
      </c>
    </row>
    <row r="37" spans="5:58" ht="20.1" customHeight="1">
      <c r="E37" s="109" t="s">
        <v>53</v>
      </c>
      <c r="F37" s="387" t="s">
        <v>653</v>
      </c>
      <c r="H37" s="277"/>
      <c r="I37" s="277"/>
      <c r="J37" s="277"/>
      <c r="K37" s="131"/>
      <c r="L37" s="188" t="str">
        <f t="shared" si="8"/>
        <v/>
      </c>
      <c r="M37" s="213" t="str">
        <f>+IFERROR(IF(COUNT(L37),ROUND(L37/'Shareholding Pattern'!$L$78*100,2),""),"")</f>
        <v/>
      </c>
      <c r="N37" s="305"/>
      <c r="O37" s="131"/>
      <c r="P37" s="188" t="str">
        <f t="shared" si="9"/>
        <v/>
      </c>
      <c r="Q37" s="178" t="str">
        <f>+IFERROR(IF(COUNT(P37),ROUND(P37/'Shareholding Pattern'!$P$79*100,2),""),"")</f>
        <v/>
      </c>
      <c r="R37" s="277"/>
      <c r="S37" s="277"/>
      <c r="T37" s="188" t="str">
        <f t="shared" si="10"/>
        <v/>
      </c>
      <c r="U37" s="214" t="str">
        <f>+IFERROR(IF(COUNT(L37,T37),ROUND(SUM(L37,T37)/SUM('Shareholding Pattern'!$L$78,'Shareholding Pattern'!$T$78)*100,2),""),"")</f>
        <v/>
      </c>
      <c r="V37" s="131"/>
      <c r="W37" s="182" t="str">
        <f t="shared" si="7"/>
        <v/>
      </c>
      <c r="X37" s="568"/>
      <c r="Y37" s="569"/>
      <c r="Z37" s="277"/>
      <c r="AA37" s="277"/>
      <c r="AB37" s="277"/>
      <c r="AC37" s="277"/>
      <c r="AH37" t="s">
        <v>827</v>
      </c>
      <c r="AR37" t="s">
        <v>721</v>
      </c>
      <c r="AX37" t="s">
        <v>827</v>
      </c>
      <c r="AZ37" t="s">
        <v>749</v>
      </c>
      <c r="BF37" t="s">
        <v>748</v>
      </c>
    </row>
    <row r="38" spans="5:58" ht="20.1" customHeight="1">
      <c r="E38" s="376" t="s">
        <v>55</v>
      </c>
      <c r="F38" s="233" t="s">
        <v>62</v>
      </c>
      <c r="H38" s="277"/>
      <c r="I38" s="277"/>
      <c r="J38" s="277"/>
      <c r="K38" s="131"/>
      <c r="L38" s="188" t="str">
        <f t="shared" si="8"/>
        <v/>
      </c>
      <c r="M38" s="213" t="str">
        <f>+IFERROR(IF(COUNT(L38),ROUND(L38/'Shareholding Pattern'!$L$78*100,2),""),"")</f>
        <v/>
      </c>
      <c r="N38" s="305"/>
      <c r="O38" s="131"/>
      <c r="P38" s="188" t="str">
        <f t="shared" si="9"/>
        <v/>
      </c>
      <c r="Q38" s="178" t="str">
        <f>+IFERROR(IF(COUNT(P38),ROUND(P38/'Shareholding Pattern'!$P$79*100,2),""),"")</f>
        <v/>
      </c>
      <c r="R38" s="277"/>
      <c r="S38" s="277"/>
      <c r="T38" s="188" t="str">
        <f t="shared" si="10"/>
        <v/>
      </c>
      <c r="U38" s="214" t="str">
        <f>+IFERROR(IF(COUNT(L38,T38),ROUND(SUM(L38,T38)/SUM('Shareholding Pattern'!$L$78,'Shareholding Pattern'!$T$78)*100,2),""),"")</f>
        <v/>
      </c>
      <c r="V38" s="131"/>
      <c r="W38" s="182" t="str">
        <f t="shared" si="7"/>
        <v/>
      </c>
      <c r="X38" s="568"/>
      <c r="Y38" s="569"/>
      <c r="Z38" s="277"/>
      <c r="AA38" s="277"/>
      <c r="AB38" s="277"/>
      <c r="AC38" s="277"/>
      <c r="AH38" t="s">
        <v>197</v>
      </c>
      <c r="AR38" t="s">
        <v>183</v>
      </c>
      <c r="AX38" t="s">
        <v>197</v>
      </c>
      <c r="AZ38" t="s">
        <v>331</v>
      </c>
      <c r="BF38" t="s">
        <v>314</v>
      </c>
    </row>
    <row r="39" spans="5:58" ht="20.1" customHeight="1">
      <c r="E39" s="109" t="s">
        <v>670</v>
      </c>
      <c r="F39" s="388" t="s">
        <v>654</v>
      </c>
      <c r="H39" s="277"/>
      <c r="I39" s="277"/>
      <c r="J39" s="277"/>
      <c r="K39" s="131"/>
      <c r="L39" s="188" t="str">
        <f t="shared" si="8"/>
        <v/>
      </c>
      <c r="M39" s="213" t="str">
        <f>+IFERROR(IF(COUNT(L39),ROUND(L39/'Shareholding Pattern'!$L$78*100,2),""),"")</f>
        <v/>
      </c>
      <c r="N39" s="305"/>
      <c r="O39" s="131"/>
      <c r="P39" s="188" t="str">
        <f t="shared" si="9"/>
        <v/>
      </c>
      <c r="Q39" s="178" t="str">
        <f>+IFERROR(IF(COUNT(P39),ROUND(P39/'Shareholding Pattern'!$P$79*100,2),""),"")</f>
        <v/>
      </c>
      <c r="R39" s="277"/>
      <c r="S39" s="277"/>
      <c r="T39" s="188" t="str">
        <f t="shared" si="10"/>
        <v/>
      </c>
      <c r="U39" s="214" t="str">
        <f>+IFERROR(IF(COUNT(L39,T39),ROUND(SUM(L39,T39)/SUM('Shareholding Pattern'!$L$78,'Shareholding Pattern'!$T$78)*100,2),""),"")</f>
        <v/>
      </c>
      <c r="V39" s="131"/>
      <c r="W39" s="182" t="str">
        <f t="shared" si="7"/>
        <v/>
      </c>
      <c r="X39" s="568"/>
      <c r="Y39" s="569"/>
      <c r="Z39" s="277"/>
      <c r="AA39" s="277"/>
      <c r="AB39" s="277"/>
      <c r="AC39" s="277"/>
      <c r="AH39" t="s">
        <v>654</v>
      </c>
      <c r="AR39" t="s">
        <v>722</v>
      </c>
      <c r="AX39" t="s">
        <v>654</v>
      </c>
      <c r="AZ39" t="s">
        <v>752</v>
      </c>
      <c r="BF39" t="s">
        <v>750</v>
      </c>
    </row>
    <row r="40" spans="5:58" ht="20.1" customHeight="1">
      <c r="E40" s="115" t="s">
        <v>671</v>
      </c>
      <c r="F40" s="235" t="s">
        <v>33</v>
      </c>
      <c r="H40" s="277"/>
      <c r="I40" s="277"/>
      <c r="J40" s="277"/>
      <c r="K40" s="131"/>
      <c r="L40" s="188" t="str">
        <f t="shared" si="8"/>
        <v/>
      </c>
      <c r="M40" s="213" t="str">
        <f>+IFERROR(IF(COUNT(L40),ROUND(L40/'Shareholding Pattern'!$L$78*100,2),""),"")</f>
        <v/>
      </c>
      <c r="N40" s="305"/>
      <c r="O40" s="131"/>
      <c r="P40" s="188" t="str">
        <f t="shared" si="9"/>
        <v/>
      </c>
      <c r="Q40" s="178" t="str">
        <f>+IFERROR(IF(COUNT(P40),ROUND(P40/'Shareholding Pattern'!$P$79*100,2),""),"")</f>
        <v/>
      </c>
      <c r="R40" s="277"/>
      <c r="S40" s="277"/>
      <c r="T40" s="188" t="str">
        <f t="shared" si="10"/>
        <v/>
      </c>
      <c r="U40" s="214" t="str">
        <f>+IFERROR(IF(COUNT(L40,T40),ROUND(SUM(L40,T40)/SUM('Shareholding Pattern'!$L$78,'Shareholding Pattern'!$T$78)*100,2),""),"")</f>
        <v/>
      </c>
      <c r="V40" s="131"/>
      <c r="W40" s="182" t="str">
        <f t="shared" si="7"/>
        <v/>
      </c>
      <c r="X40" s="568"/>
      <c r="Y40" s="569"/>
      <c r="Z40" s="277"/>
      <c r="AA40" s="277"/>
      <c r="AB40" s="277"/>
      <c r="AC40" s="277"/>
      <c r="AH40" t="s">
        <v>297</v>
      </c>
      <c r="AR40" t="s">
        <v>723</v>
      </c>
      <c r="AX40" t="s">
        <v>297</v>
      </c>
      <c r="AZ40" t="s">
        <v>753</v>
      </c>
      <c r="BF40" t="s">
        <v>751</v>
      </c>
    </row>
    <row r="41" spans="5:44" ht="20.1" customHeight="1">
      <c r="E41" s="559" t="s">
        <v>56</v>
      </c>
      <c r="F41" s="559"/>
      <c r="G41" s="559"/>
      <c r="H41" s="64" t="str">
        <f>+IFERROR(IF(COUNT(H30:H40),ROUND(SUM(H30:H40),0),""),"")</f>
        <v/>
      </c>
      <c r="I41" s="64" t="str">
        <f t="shared" si="11" ref="I41:K41">+IFERROR(IF(COUNT(I30:I40),ROUND(SUM(I30:I40),0),""),"")</f>
        <v/>
      </c>
      <c r="J41" s="64" t="str">
        <f t="shared" si="11"/>
        <v/>
      </c>
      <c r="K41" s="64" t="str">
        <f t="shared" si="11"/>
        <v/>
      </c>
      <c r="L41" s="64" t="str">
        <f>+IFERROR(IF(COUNT(I41:K41),ROUND(SUM(I41:K41),0),""),"")</f>
        <v/>
      </c>
      <c r="M41" s="172" t="str">
        <f>+IFERROR(IF(COUNT(L41),ROUND(L41/'Shareholding Pattern'!$L$78*100,2),""),"")</f>
        <v/>
      </c>
      <c r="N41" s="64" t="str">
        <f>+IFERROR(IF(COUNT(N30:N40),ROUND(SUM(N30:N40),0),""),"")</f>
        <v/>
      </c>
      <c r="O41" s="64" t="str">
        <f>+IFERROR(IF(COUNT(O30:O40),ROUND(SUM(O30:O40),0),""),"")</f>
        <v/>
      </c>
      <c r="P41" s="189" t="str">
        <f>+IFERROR(IF(COUNT(N41:O41),ROUND(SUM(N41:O41),0),""),"")</f>
        <v/>
      </c>
      <c r="Q41" s="179" t="str">
        <f>+IFERROR(IF(COUNT(P41),ROUND(P41/'Shareholding Pattern'!$P$79*100,2),""),"")</f>
        <v/>
      </c>
      <c r="R41" s="64" t="str">
        <f>+IFERROR(IF(COUNT(R30:R40),ROUND(SUM(R30:R40),0),""),"")</f>
        <v/>
      </c>
      <c r="S41" s="64" t="str">
        <f>+IFERROR(IF(COUNT(S30:S40),ROUND(SUM(S30:S40),0),""),"")</f>
        <v/>
      </c>
      <c r="T41" s="189" t="str">
        <f>+IFERROR(IF(COUNT(R41:S41),ROUND(SUM(R41:S41),0),""),"")</f>
        <v/>
      </c>
      <c r="U41" s="159" t="str">
        <f>+IFERROR(IF(COUNT(L41,T41),ROUND(SUM(L41,T41)/SUM('Shareholding Pattern'!$L$78,'Shareholding Pattern'!$T$78)*100,2),""),"")</f>
        <v/>
      </c>
      <c r="V41" s="64" t="str">
        <f>+IFERROR(IF(COUNT(V30:V40),ROUND(SUM(V30:V40),0),""),"")</f>
        <v/>
      </c>
      <c r="W41" s="184" t="str">
        <f>+IFERROR(IF(COUNT(V41),ROUND(SUM(V41)/SUM(L41)*100,2),""),0)</f>
        <v/>
      </c>
      <c r="X41" s="570"/>
      <c r="Y41" s="571"/>
      <c r="Z41" s="64" t="str">
        <f>+IFERROR(IF(COUNT(Z30:Z40),ROUND(SUM(Z30:Z40),0),""),"")</f>
        <v/>
      </c>
      <c r="AA41" s="64" t="str">
        <f t="shared" si="12" ref="AA41:AC41">+IFERROR(IF(COUNT(AA30:AA40),ROUND(SUM(AA30:AA40),0),""),"")</f>
        <v/>
      </c>
      <c r="AB41" s="64" t="str">
        <f t="shared" si="12"/>
        <v/>
      </c>
      <c r="AC41" s="64" t="str">
        <f t="shared" si="12"/>
        <v/>
      </c>
      <c r="AR41" t="s">
        <v>805</v>
      </c>
    </row>
    <row r="42" spans="5:29" ht="20.1" customHeight="1">
      <c r="E42" s="107" t="s">
        <v>36</v>
      </c>
      <c r="F42" s="555" t="s">
        <v>656</v>
      </c>
      <c r="G42" s="556"/>
      <c r="H42" s="556"/>
      <c r="I42" s="556"/>
      <c r="J42" s="556"/>
      <c r="K42" s="556"/>
      <c r="L42" s="556"/>
      <c r="M42" s="556"/>
      <c r="N42" s="556"/>
      <c r="O42" s="556"/>
      <c r="P42" s="556"/>
      <c r="Q42" s="556"/>
      <c r="R42" s="556"/>
      <c r="S42" s="556"/>
      <c r="T42" s="556"/>
      <c r="U42" s="556"/>
      <c r="V42" s="556"/>
      <c r="W42" s="556"/>
      <c r="X42" s="556"/>
      <c r="Y42" s="556"/>
      <c r="Z42" s="556"/>
      <c r="AA42" s="556"/>
      <c r="AB42" s="556"/>
      <c r="AC42" s="557"/>
    </row>
    <row r="43" spans="5:58" ht="20.1" customHeight="1">
      <c r="E43" s="109" t="s">
        <v>26</v>
      </c>
      <c r="F43" s="389" t="s">
        <v>657</v>
      </c>
      <c r="H43" s="277"/>
      <c r="I43" s="277"/>
      <c r="J43" s="277"/>
      <c r="K43" s="131"/>
      <c r="L43" s="188" t="str">
        <f t="shared" si="8"/>
        <v/>
      </c>
      <c r="M43" s="213" t="str">
        <f>+IFERROR(IF(COUNT(L43),ROUND(L43/'Shareholding Pattern'!$L$78*100,2),""),"")</f>
        <v/>
      </c>
      <c r="N43" s="305"/>
      <c r="O43" s="131"/>
      <c r="P43" s="188" t="str">
        <f t="shared" si="9"/>
        <v/>
      </c>
      <c r="Q43" s="178" t="str">
        <f>+IFERROR(IF(COUNT(P43),ROUND(P43/'Shareholding Pattern'!$P$79*100,2),""),"")</f>
        <v/>
      </c>
      <c r="R43" s="277"/>
      <c r="S43" s="277"/>
      <c r="T43" s="188" t="str">
        <f>+IFERROR(IF(COUNT(R43,S43),ROUND(SUM(R43,S43),0),""),"")</f>
        <v/>
      </c>
      <c r="U43" s="214" t="str">
        <f>+IFERROR(IF(COUNT(L43,T43),ROUND(SUM(L43,T43)/SUM('Shareholding Pattern'!$L$78,'Shareholding Pattern'!$T$78)*100,2),""),"")</f>
        <v/>
      </c>
      <c r="V43" s="131"/>
      <c r="W43" s="182" t="str">
        <f t="shared" si="7"/>
        <v/>
      </c>
      <c r="X43" s="566"/>
      <c r="Y43" s="567"/>
      <c r="Z43" s="277"/>
      <c r="AA43" s="277"/>
      <c r="AB43" s="277"/>
      <c r="AC43" s="277"/>
      <c r="AH43" t="s">
        <v>657</v>
      </c>
      <c r="AR43" t="s">
        <v>724</v>
      </c>
      <c r="AX43" t="s">
        <v>657</v>
      </c>
      <c r="AZ43" t="s">
        <v>755</v>
      </c>
      <c r="BF43" t="s">
        <v>754</v>
      </c>
    </row>
    <row r="44" spans="5:58" ht="20.1" customHeight="1">
      <c r="E44" s="109" t="s">
        <v>28</v>
      </c>
      <c r="F44" s="233" t="s">
        <v>49</v>
      </c>
      <c r="H44" s="277"/>
      <c r="I44" s="277"/>
      <c r="J44" s="277"/>
      <c r="K44" s="131"/>
      <c r="L44" s="188" t="str">
        <f t="shared" si="8"/>
        <v/>
      </c>
      <c r="M44" s="213" t="str">
        <f>+IFERROR(IF(COUNT(L44),ROUND(L44/'Shareholding Pattern'!$L$78*100,2),""),"")</f>
        <v/>
      </c>
      <c r="N44" s="305"/>
      <c r="O44" s="131"/>
      <c r="P44" s="188" t="str">
        <f t="shared" si="9"/>
        <v/>
      </c>
      <c r="Q44" s="178" t="str">
        <f>+IFERROR(IF(COUNT(P44),ROUND(P44/'Shareholding Pattern'!$P$79*100,2),""),"")</f>
        <v/>
      </c>
      <c r="R44" s="277"/>
      <c r="S44" s="277"/>
      <c r="T44" s="188" t="str">
        <f t="shared" si="13" ref="T44:T47">+IFERROR(IF(COUNT(R44,S44),ROUND(SUM(R44,S44),0),""),"")</f>
        <v/>
      </c>
      <c r="U44" s="214" t="str">
        <f>+IFERROR(IF(COUNT(L44,T44),ROUND(SUM(L44,T44)/SUM('Shareholding Pattern'!$L$78,'Shareholding Pattern'!$T$78)*100,2),""),"")</f>
        <v/>
      </c>
      <c r="V44" s="131"/>
      <c r="W44" s="182" t="str">
        <f t="shared" si="7"/>
        <v/>
      </c>
      <c r="X44" s="568"/>
      <c r="Y44" s="569"/>
      <c r="Z44" s="277"/>
      <c r="AA44" s="277"/>
      <c r="AB44" s="277"/>
      <c r="AC44" s="277"/>
      <c r="AH44" t="s">
        <v>292</v>
      </c>
      <c r="AR44" t="s">
        <v>180</v>
      </c>
      <c r="AX44" t="s">
        <v>292</v>
      </c>
      <c r="AZ44" t="s">
        <v>208</v>
      </c>
      <c r="BF44" t="s">
        <v>311</v>
      </c>
    </row>
    <row r="45" spans="5:58" ht="20.1" customHeight="1">
      <c r="E45" s="109" t="s">
        <v>30</v>
      </c>
      <c r="F45" s="390" t="s">
        <v>653</v>
      </c>
      <c r="H45" s="277"/>
      <c r="I45" s="277"/>
      <c r="J45" s="277"/>
      <c r="K45" s="131"/>
      <c r="L45" s="188" t="str">
        <f t="shared" si="8"/>
        <v/>
      </c>
      <c r="M45" s="213" t="str">
        <f>+IFERROR(IF(COUNT(L45),ROUND(L45/'Shareholding Pattern'!$L$78*100,2),""),"")</f>
        <v/>
      </c>
      <c r="N45" s="305"/>
      <c r="O45" s="131"/>
      <c r="P45" s="188" t="str">
        <f t="shared" si="9"/>
        <v/>
      </c>
      <c r="Q45" s="178" t="str">
        <f>+IFERROR(IF(COUNT(P45),ROUND(P45/'Shareholding Pattern'!$P$79*100,2),""),"")</f>
        <v/>
      </c>
      <c r="R45" s="277"/>
      <c r="S45" s="277"/>
      <c r="T45" s="188" t="str">
        <f t="shared" si="13"/>
        <v/>
      </c>
      <c r="U45" s="214" t="str">
        <f>+IFERROR(IF(COUNT(L45,T45),ROUND(SUM(L45,T45)/SUM('Shareholding Pattern'!$L$78,'Shareholding Pattern'!$T$78)*100,2),""),"")</f>
        <v/>
      </c>
      <c r="V45" s="131"/>
      <c r="W45" s="182" t="str">
        <f t="shared" si="7"/>
        <v/>
      </c>
      <c r="X45" s="568"/>
      <c r="Y45" s="569"/>
      <c r="Z45" s="277"/>
      <c r="AA45" s="277"/>
      <c r="AB45" s="277"/>
      <c r="AC45" s="277"/>
      <c r="AH45" t="s">
        <v>691</v>
      </c>
      <c r="AR45" t="s">
        <v>725</v>
      </c>
      <c r="AX45" t="s">
        <v>691</v>
      </c>
      <c r="AZ45" t="s">
        <v>757</v>
      </c>
      <c r="BF45" t="s">
        <v>756</v>
      </c>
    </row>
    <row r="46" spans="5:58" ht="20.1" customHeight="1">
      <c r="E46" s="109" t="s">
        <v>32</v>
      </c>
      <c r="F46" s="233" t="s">
        <v>648</v>
      </c>
      <c r="H46" s="277"/>
      <c r="I46" s="277"/>
      <c r="J46" s="277"/>
      <c r="K46" s="131"/>
      <c r="L46" s="188" t="str">
        <f t="shared" si="8"/>
        <v/>
      </c>
      <c r="M46" s="213" t="str">
        <f>+IFERROR(IF(COUNT(L46),ROUND(L46/'Shareholding Pattern'!$L$78*100,2),""),"")</f>
        <v/>
      </c>
      <c r="N46" s="305"/>
      <c r="O46" s="131"/>
      <c r="P46" s="188" t="str">
        <f t="shared" si="9"/>
        <v/>
      </c>
      <c r="Q46" s="178" t="str">
        <f>+IFERROR(IF(COUNT(P46),ROUND(P46/'Shareholding Pattern'!$P$79*100,2),""),"")</f>
        <v/>
      </c>
      <c r="R46" s="277"/>
      <c r="S46" s="277"/>
      <c r="T46" s="188" t="str">
        <f t="shared" si="13"/>
        <v/>
      </c>
      <c r="U46" s="214" t="str">
        <f>+IFERROR(IF(COUNT(L46,T46),ROUND(SUM(L46,T46)/SUM('Shareholding Pattern'!$L$78,'Shareholding Pattern'!$T$78)*100,2),""),"")</f>
        <v/>
      </c>
      <c r="V46" s="131"/>
      <c r="W46" s="182" t="str">
        <f t="shared" si="7"/>
        <v/>
      </c>
      <c r="X46" s="568"/>
      <c r="Y46" s="569"/>
      <c r="Z46" s="277"/>
      <c r="AA46" s="277"/>
      <c r="AB46" s="277"/>
      <c r="AC46" s="277"/>
      <c r="AH46" t="s">
        <v>293</v>
      </c>
      <c r="AR46" t="s">
        <v>726</v>
      </c>
      <c r="AX46" t="s">
        <v>293</v>
      </c>
      <c r="AZ46" t="s">
        <v>759</v>
      </c>
      <c r="BF46" t="s">
        <v>758</v>
      </c>
    </row>
    <row r="47" spans="5:58" ht="20.1" customHeight="1">
      <c r="E47" s="109" t="s">
        <v>42</v>
      </c>
      <c r="F47" s="391" t="s">
        <v>658</v>
      </c>
      <c r="H47" s="277"/>
      <c r="I47" s="277"/>
      <c r="J47" s="277"/>
      <c r="K47" s="131"/>
      <c r="L47" s="188" t="str">
        <f t="shared" si="8"/>
        <v/>
      </c>
      <c r="M47" s="213" t="str">
        <f>+IFERROR(IF(COUNT(L47),ROUND(L47/'Shareholding Pattern'!$L$78*100,2),""),"")</f>
        <v/>
      </c>
      <c r="N47" s="305"/>
      <c r="O47" s="131"/>
      <c r="P47" s="188" t="str">
        <f t="shared" si="9"/>
        <v/>
      </c>
      <c r="Q47" s="178" t="str">
        <f>+IFERROR(IF(COUNT(P47),ROUND(P47/'Shareholding Pattern'!$P$79*100,2),""),"")</f>
        <v/>
      </c>
      <c r="R47" s="277"/>
      <c r="S47" s="277"/>
      <c r="T47" s="188" t="str">
        <f t="shared" si="13"/>
        <v/>
      </c>
      <c r="U47" s="214" t="str">
        <f>+IFERROR(IF(COUNT(L47,T47),ROUND(SUM(L47,T47)/SUM('Shareholding Pattern'!$L$78,'Shareholding Pattern'!$T$78)*100,2),""),"")</f>
        <v/>
      </c>
      <c r="V47" s="131"/>
      <c r="W47" s="182" t="str">
        <f t="shared" si="7"/>
        <v/>
      </c>
      <c r="X47" s="568"/>
      <c r="Y47" s="569"/>
      <c r="Z47" s="277"/>
      <c r="AA47" s="277"/>
      <c r="AB47" s="277"/>
      <c r="AC47" s="277"/>
      <c r="AH47" t="s">
        <v>694</v>
      </c>
      <c r="AR47" t="s">
        <v>727</v>
      </c>
      <c r="AX47" t="s">
        <v>694</v>
      </c>
      <c r="AZ47" t="s">
        <v>761</v>
      </c>
      <c r="BF47" t="s">
        <v>760</v>
      </c>
    </row>
    <row r="48" spans="5:58" ht="30">
      <c r="E48" s="377" t="s">
        <v>50</v>
      </c>
      <c r="F48" s="234" t="s">
        <v>64</v>
      </c>
      <c r="H48" s="277"/>
      <c r="I48" s="277"/>
      <c r="J48" s="277"/>
      <c r="K48" s="131"/>
      <c r="L48" s="188" t="str">
        <f t="shared" si="8"/>
        <v/>
      </c>
      <c r="M48" s="213" t="str">
        <f>+IFERROR(IF(COUNT(L48),ROUND(L48/'Shareholding Pattern'!$L$78*100,2),""),"")</f>
        <v/>
      </c>
      <c r="N48" s="305"/>
      <c r="O48" s="131"/>
      <c r="P48" s="188" t="str">
        <f t="shared" si="9"/>
        <v/>
      </c>
      <c r="Q48" s="178" t="str">
        <f>+IFERROR(IF(COUNT(P48),ROUND(P48/'Shareholding Pattern'!$P$79*100,2),""),"")</f>
        <v/>
      </c>
      <c r="R48" s="277"/>
      <c r="S48" s="277"/>
      <c r="T48" s="188" t="str">
        <f t="shared" si="10"/>
        <v/>
      </c>
      <c r="U48" s="214" t="str">
        <f>+IFERROR(IF(COUNT(L48,T48),ROUND(SUM(L48,T48)/SUM('Shareholding Pattern'!$L$78,'Shareholding Pattern'!$T$78)*100,2),""),"")</f>
        <v/>
      </c>
      <c r="V48" s="131"/>
      <c r="W48" s="182" t="str">
        <f t="shared" si="7"/>
        <v/>
      </c>
      <c r="X48" s="568"/>
      <c r="Y48" s="569"/>
      <c r="Z48" s="277"/>
      <c r="AA48" s="277"/>
      <c r="AB48" s="277"/>
      <c r="AC48" s="277"/>
      <c r="AH48" t="s">
        <v>798</v>
      </c>
      <c r="AR48" t="s">
        <v>184</v>
      </c>
      <c r="AX48" t="s">
        <v>798</v>
      </c>
      <c r="AZ48" t="s">
        <v>763</v>
      </c>
      <c r="BF48" t="s">
        <v>762</v>
      </c>
    </row>
    <row r="49" spans="5:58" ht="20.1" customHeight="1">
      <c r="E49" s="115" t="s">
        <v>51</v>
      </c>
      <c r="F49" s="392" t="s">
        <v>33</v>
      </c>
      <c r="H49" s="277"/>
      <c r="I49" s="277"/>
      <c r="J49" s="277"/>
      <c r="K49" s="131"/>
      <c r="L49" s="188" t="str">
        <f>+IFERROR(IF(COUNT(I49:K49),ROUND(SUM(I49:K49),0),""),"")</f>
        <v/>
      </c>
      <c r="M49" s="213" t="str">
        <f>+IFERROR(IF(COUNT(L49),ROUND(L49/'Shareholding Pattern'!$L$78*100,2),""),"")</f>
        <v/>
      </c>
      <c r="N49" s="305"/>
      <c r="O49" s="131"/>
      <c r="P49" s="188" t="str">
        <f>+IFERROR(IF(COUNT(N49:O49),ROUND(SUM(N49:O49),0),""),"")</f>
        <v/>
      </c>
      <c r="Q49" s="178" t="str">
        <f>+IFERROR(IF(COUNT(P49),ROUND(P49/'Shareholding Pattern'!$P$79*100,2),""),"")</f>
        <v/>
      </c>
      <c r="R49" s="277"/>
      <c r="S49" s="277"/>
      <c r="T49" s="188" t="str">
        <f>+IFERROR(IF(COUNT(R49:S49),ROUND(SUM(R49:S49),0),""),"")</f>
        <v/>
      </c>
      <c r="U49" s="214" t="str">
        <f>+IFERROR(IF(COUNT(L49,T49),ROUND(SUM(L49,T49)/SUM('Shareholding Pattern'!$L$78,'Shareholding Pattern'!$T$78)*100,2),""),"")</f>
        <v/>
      </c>
      <c r="V49" s="131"/>
      <c r="W49" s="182" t="str">
        <f>+IFERROR(IF(COUNT(V49),ROUND(SUM(V49)/SUM(L49)*100,2),""),0)</f>
        <v/>
      </c>
      <c r="X49" s="568"/>
      <c r="Y49" s="569"/>
      <c r="Z49" s="277"/>
      <c r="AA49" s="277"/>
      <c r="AB49" s="277"/>
      <c r="AC49" s="277"/>
      <c r="AH49" t="s">
        <v>828</v>
      </c>
      <c r="AR49" t="s">
        <v>728</v>
      </c>
      <c r="AX49" t="s">
        <v>828</v>
      </c>
      <c r="AZ49" t="s">
        <v>765</v>
      </c>
      <c r="BF49" t="s">
        <v>764</v>
      </c>
    </row>
    <row r="50" spans="5:44" ht="20.1" customHeight="1">
      <c r="E50" s="559" t="s">
        <v>60</v>
      </c>
      <c r="F50" s="559"/>
      <c r="G50" s="559"/>
      <c r="H50" s="53" t="str">
        <f>+IFERROR(IF(COUNT(H43:H49),ROUND(SUM(H43:H49),0),""),"")</f>
        <v/>
      </c>
      <c r="I50" s="53" t="str">
        <f t="shared" si="14" ref="I50:K50">+IFERROR(IF(COUNT(I43:I49),ROUND(SUM(I43:I49),0),""),"")</f>
        <v/>
      </c>
      <c r="J50" s="53" t="str">
        <f t="shared" si="14"/>
        <v/>
      </c>
      <c r="K50" s="53" t="str">
        <f t="shared" si="14"/>
        <v/>
      </c>
      <c r="L50" s="189" t="str">
        <f t="shared" si="15" ref="L50">+IFERROR(IF(COUNT(I50:K50),ROUND(SUM(I50:K50),0),""),"")</f>
        <v/>
      </c>
      <c r="M50" s="172" t="str">
        <f>+IFERROR(IF(COUNT(L50),ROUND(L50/'Shareholding Pattern'!$L$78*100,2),""),"")</f>
        <v/>
      </c>
      <c r="N50" s="53" t="str">
        <f t="shared" si="16" ref="N50">+IFERROR(IF(COUNT(N43:N49),ROUND(SUM(N43:N49),0),""),"")</f>
        <v/>
      </c>
      <c r="O50" s="53" t="str">
        <f t="shared" si="17" ref="O50">+IFERROR(IF(COUNT(O43:O49),ROUND(SUM(O43:O49),0),""),"")</f>
        <v/>
      </c>
      <c r="P50" s="189" t="str">
        <f>+IFERROR(IF(COUNT(N50:O50),ROUND(SUM(N50:O50),0),""),"")</f>
        <v/>
      </c>
      <c r="Q50" s="180" t="str">
        <f>+IFERROR(IF(COUNT(P50),ROUND(P50/'Shareholding Pattern'!$P$79*100,2),""),"")</f>
        <v/>
      </c>
      <c r="R50" s="53" t="str">
        <f t="shared" si="18" ref="R50">+IFERROR(IF(COUNT(R43:R49),ROUND(SUM(R43:R49),0),""),"")</f>
        <v/>
      </c>
      <c r="S50" s="53" t="str">
        <f t="shared" si="19" ref="S50:V50">+IFERROR(IF(COUNT(S43:S49),ROUND(SUM(S43:S49),0),""),"")</f>
        <v/>
      </c>
      <c r="T50" s="189" t="str">
        <f>+IFERROR(IF(COUNT(R50:S50),ROUND(SUM(R50:S50),0),""),"")</f>
        <v/>
      </c>
      <c r="U50" s="159" t="str">
        <f>+IFERROR(IF(COUNT(L50,T50),ROUND(SUM(L50,T50)/SUM('Shareholding Pattern'!$L$78,'Shareholding Pattern'!$T$78)*100,2),""),"")</f>
        <v/>
      </c>
      <c r="V50" s="53" t="str">
        <f t="shared" si="19"/>
        <v/>
      </c>
      <c r="W50" s="184" t="str">
        <f>+IFERROR(IF(COUNT(V50),ROUND(SUM(V50)/SUM(L50)*100,2),""),0)</f>
        <v/>
      </c>
      <c r="X50" s="570"/>
      <c r="Y50" s="571"/>
      <c r="Z50" s="53" t="str">
        <f t="shared" si="20" ref="Z50">+IFERROR(IF(COUNT(Z43:Z49),ROUND(SUM(Z43:Z49),0),""),"")</f>
        <v/>
      </c>
      <c r="AA50" s="53" t="str">
        <f t="shared" si="21" ref="AA50">+IFERROR(IF(COUNT(AA43:AA49),ROUND(SUM(AA43:AA49),0),""),"")</f>
        <v/>
      </c>
      <c r="AB50" s="53" t="str">
        <f t="shared" si="22" ref="AB50">+IFERROR(IF(COUNT(AB43:AB49),ROUND(SUM(AB43:AB49),0),""),"")</f>
        <v/>
      </c>
      <c r="AC50" s="53" t="str">
        <f t="shared" si="23" ref="AC50">+IFERROR(IF(COUNT(AC43:AC49),ROUND(SUM(AC43:AC49),0),""),"")</f>
        <v/>
      </c>
      <c r="AR50" t="s">
        <v>838</v>
      </c>
    </row>
    <row r="51" spans="5:29" ht="20.1" customHeight="1">
      <c r="E51" s="107" t="s">
        <v>672</v>
      </c>
      <c r="F51" s="555" t="s">
        <v>659</v>
      </c>
      <c r="G51" s="556"/>
      <c r="H51" s="556"/>
      <c r="I51" s="556"/>
      <c r="J51" s="556"/>
      <c r="K51" s="556"/>
      <c r="L51" s="556"/>
      <c r="M51" s="556"/>
      <c r="N51" s="556"/>
      <c r="O51" s="556"/>
      <c r="P51" s="556"/>
      <c r="Q51" s="556"/>
      <c r="R51" s="556"/>
      <c r="S51" s="556"/>
      <c r="T51" s="556"/>
      <c r="U51" s="556"/>
      <c r="V51" s="556"/>
      <c r="W51" s="556"/>
      <c r="X51" s="556"/>
      <c r="Y51" s="556"/>
      <c r="Z51" s="556"/>
      <c r="AA51" s="556"/>
      <c r="AB51" s="556"/>
      <c r="AC51" s="557"/>
    </row>
    <row r="52" spans="5:58" ht="20.1" customHeight="1">
      <c r="E52" s="378" t="s">
        <v>26</v>
      </c>
      <c r="F52" s="407" t="s">
        <v>649</v>
      </c>
      <c r="G52" s="401"/>
      <c r="H52" s="400"/>
      <c r="I52" s="277"/>
      <c r="J52" s="277"/>
      <c r="K52" s="277"/>
      <c r="L52" s="217" t="str">
        <f>+IFERROR(IF(COUNT(I52:K52),ROUND(SUM(I52:K52),0),""),"")</f>
        <v/>
      </c>
      <c r="M52" s="408" t="str">
        <f>+IFERROR(IF(COUNT(L52),ROUND(L52/'Shareholding Pattern'!$L$78*100,2),""),"")</f>
        <v/>
      </c>
      <c r="N52" s="277"/>
      <c r="O52" s="277"/>
      <c r="P52" s="188" t="str">
        <f t="shared" si="24" ref="P52">+IFERROR(IF(COUNT(N52:O52),ROUND(SUM(N52:O52),0),""),"")</f>
        <v/>
      </c>
      <c r="Q52" s="110" t="str">
        <f>+IFERROR(IF(COUNT(P52),ROUND(P52/'Shareholding Pattern'!$P$79*100,2),""),"")</f>
        <v/>
      </c>
      <c r="R52" s="277"/>
      <c r="S52" s="277"/>
      <c r="T52" s="188" t="str">
        <f t="shared" si="25" ref="T52">+IFERROR(IF(COUNT(R52:S52),ROUND(SUM(R52:S52),0),""),"")</f>
        <v/>
      </c>
      <c r="U52" s="214" t="str">
        <f>+IFERROR(IF(COUNT(L52,T52),ROUND(SUM(L52,T52)/SUM('Shareholding Pattern'!$L$78,'Shareholding Pattern'!$T$78)*100,2),""),"")</f>
        <v/>
      </c>
      <c r="V52" s="277"/>
      <c r="W52" s="182" t="str">
        <f>+IFERROR(IF(COUNT(V52),ROUND(SUM(V52)/SUM(L52)*100,2),""),0)</f>
        <v/>
      </c>
      <c r="X52" s="566"/>
      <c r="Y52" s="567"/>
      <c r="Z52" s="277"/>
      <c r="AA52" s="277"/>
      <c r="AB52" s="277"/>
      <c r="AC52" s="277"/>
      <c r="AH52" t="s">
        <v>194</v>
      </c>
      <c r="AR52" t="s">
        <v>729</v>
      </c>
      <c r="AX52" t="s">
        <v>194</v>
      </c>
      <c r="AZ52" t="s">
        <v>767</v>
      </c>
      <c r="BF52" t="s">
        <v>766</v>
      </c>
    </row>
    <row r="53" spans="5:58" ht="20.1" customHeight="1">
      <c r="E53" s="379" t="s">
        <v>28</v>
      </c>
      <c r="F53" s="393" t="s">
        <v>660</v>
      </c>
      <c r="G53" s="374"/>
      <c r="H53" s="277"/>
      <c r="I53" s="277"/>
      <c r="J53" s="277"/>
      <c r="K53" s="277"/>
      <c r="L53" s="217" t="str">
        <f t="shared" si="26" ref="L53:L54">+IFERROR(IF(COUNT(I53:K53),ROUND(SUM(I53:K53),0),""),"")</f>
        <v/>
      </c>
      <c r="M53" s="408" t="str">
        <f>+IFERROR(IF(COUNT(L53),ROUND(L53/'Shareholding Pattern'!$L$78*100,2),""),"")</f>
        <v/>
      </c>
      <c r="N53" s="277"/>
      <c r="O53" s="277"/>
      <c r="P53" s="188" t="str">
        <f t="shared" si="27" ref="P53:P54">+IFERROR(IF(COUNT(N53:O53),ROUND(SUM(N53:O53),0),""),"")</f>
        <v/>
      </c>
      <c r="Q53" s="110" t="str">
        <f>+IFERROR(IF(COUNT(P53),ROUND(P53/'Shareholding Pattern'!$P$79*100,2),""),"")</f>
        <v/>
      </c>
      <c r="R53" s="277"/>
      <c r="S53" s="277"/>
      <c r="T53" s="188" t="str">
        <f t="shared" si="28" ref="T53:T54">+IFERROR(IF(COUNT(R53:S53),ROUND(SUM(R53:S53),0),""),"")</f>
        <v/>
      </c>
      <c r="U53" s="214" t="str">
        <f>+IFERROR(IF(COUNT(L53,T53),ROUND(SUM(L53,T53)/SUM('Shareholding Pattern'!$L$78,'Shareholding Pattern'!$T$78)*100,2),""),"")</f>
        <v/>
      </c>
      <c r="V53" s="277"/>
      <c r="W53" s="182" t="str">
        <f t="shared" si="29" ref="W53:W54">+IFERROR(IF(COUNT(V53),ROUND(SUM(V53)/SUM(L53)*100,2),""),0)</f>
        <v/>
      </c>
      <c r="X53" s="568"/>
      <c r="Y53" s="569"/>
      <c r="Z53" s="277"/>
      <c r="AA53" s="277"/>
      <c r="AB53" s="277"/>
      <c r="AC53" s="277"/>
      <c r="AH53" t="s">
        <v>829</v>
      </c>
      <c r="AR53" t="s">
        <v>730</v>
      </c>
      <c r="AX53" t="s">
        <v>829</v>
      </c>
      <c r="AZ53" t="s">
        <v>769</v>
      </c>
      <c r="BF53" t="s">
        <v>768</v>
      </c>
    </row>
    <row r="54" spans="5:58" ht="30">
      <c r="E54" s="380" t="s">
        <v>30</v>
      </c>
      <c r="F54" s="394" t="s">
        <v>661</v>
      </c>
      <c r="H54" s="277"/>
      <c r="I54" s="277"/>
      <c r="J54" s="277"/>
      <c r="K54" s="277"/>
      <c r="L54" s="409" t="str">
        <f t="shared" si="26"/>
        <v/>
      </c>
      <c r="M54" s="410" t="str">
        <f>+IFERROR(IF(COUNT(L54),ROUND(L54/'Shareholding Pattern'!$L$78*100,2),""),"")</f>
        <v/>
      </c>
      <c r="N54" s="277"/>
      <c r="O54" s="277"/>
      <c r="P54" s="395" t="str">
        <f t="shared" si="27"/>
        <v/>
      </c>
      <c r="Q54" s="411" t="str">
        <f>+IFERROR(IF(COUNT(P54),ROUND(P54/'Shareholding Pattern'!$P$79*100,2),""),"")</f>
        <v/>
      </c>
      <c r="R54" s="277"/>
      <c r="S54" s="277"/>
      <c r="T54" s="395" t="str">
        <f t="shared" si="28"/>
        <v/>
      </c>
      <c r="U54" s="396" t="str">
        <f>+IFERROR(IF(COUNT(L54,T54),ROUND(SUM(L54,T54)/SUM('Shareholding Pattern'!$L$78,'Shareholding Pattern'!$T$78)*100,2),""),"")</f>
        <v/>
      </c>
      <c r="V54" s="277"/>
      <c r="W54" s="397" t="str">
        <f t="shared" si="29"/>
        <v/>
      </c>
      <c r="X54" s="568"/>
      <c r="Y54" s="569"/>
      <c r="Z54" s="277"/>
      <c r="AA54" s="277"/>
      <c r="AB54" s="277"/>
      <c r="AC54" s="277"/>
      <c r="AH54" t="s">
        <v>830</v>
      </c>
      <c r="AR54" t="s">
        <v>731</v>
      </c>
      <c r="AX54" t="s">
        <v>830</v>
      </c>
      <c r="AZ54" t="s">
        <v>771</v>
      </c>
      <c r="BF54" t="s">
        <v>770</v>
      </c>
    </row>
    <row r="55" spans="5:44" ht="20.1" customHeight="1">
      <c r="E55" s="559" t="s">
        <v>65</v>
      </c>
      <c r="F55" s="559"/>
      <c r="G55" s="559"/>
      <c r="H55" s="53" t="str">
        <f>+IFERROR(IF(COUNT(H52:H54),ROUND(SUM(H52:H54),0),""),"")</f>
        <v/>
      </c>
      <c r="I55" s="53" t="str">
        <f t="shared" si="30" ref="I55:O55">+IFERROR(IF(COUNT(I52:I54),ROUND(SUM(I52:I54),0),""),"")</f>
        <v/>
      </c>
      <c r="J55" s="53" t="str">
        <f t="shared" si="30"/>
        <v/>
      </c>
      <c r="K55" s="53" t="str">
        <f t="shared" si="30"/>
        <v/>
      </c>
      <c r="L55" s="189" t="str">
        <f t="shared" si="31" ref="L55">+IFERROR(IF(COUNT(I55:K55),ROUND(SUM(I55:K55),0),""),"")</f>
        <v/>
      </c>
      <c r="M55" s="172" t="str">
        <f>+IFERROR(IF(COUNT(L55),ROUND(L55/'Shareholding Pattern'!$L$78*100,2),""),"")</f>
        <v/>
      </c>
      <c r="N55" s="53" t="str">
        <f t="shared" si="30"/>
        <v/>
      </c>
      <c r="O55" s="53" t="str">
        <f t="shared" si="30"/>
        <v/>
      </c>
      <c r="P55" s="189" t="str">
        <f>+IFERROR(IF(COUNT(N55:O55),ROUND(SUM(N55:O55),0),""),"")</f>
        <v/>
      </c>
      <c r="Q55" s="180" t="str">
        <f>+IFERROR(IF(COUNT(P55),ROUND(P55/'Shareholding Pattern'!$P$79*100,2),""),"")</f>
        <v/>
      </c>
      <c r="R55" s="53" t="str">
        <f t="shared" si="32" ref="R55">+IFERROR(IF(COUNT(R52:R54),ROUND(SUM(R52:R54),0),""),"")</f>
        <v/>
      </c>
      <c r="S55" s="53" t="str">
        <f t="shared" si="33" ref="S55:V55">+IFERROR(IF(COUNT(S52:S54),ROUND(SUM(S52:S54),0),""),"")</f>
        <v/>
      </c>
      <c r="T55" s="189" t="str">
        <f>+IFERROR(IF(COUNT(R55:S55),ROUND(SUM(R55:S55),0),""),"")</f>
        <v/>
      </c>
      <c r="U55" s="159" t="str">
        <f>+IFERROR(IF(COUNT(L55,T55),ROUND(SUM(L55,T55)/SUM('Shareholding Pattern'!$L$78,'Shareholding Pattern'!$T$78)*100,2),""),"")</f>
        <v/>
      </c>
      <c r="V55" s="53" t="str">
        <f t="shared" si="33"/>
        <v/>
      </c>
      <c r="W55" s="184" t="str">
        <f>+IFERROR(IF(COUNT(V55),ROUND(SUM(V55)/SUM(L55)*100,2),""),0)</f>
        <v/>
      </c>
      <c r="X55" s="568"/>
      <c r="Y55" s="569"/>
      <c r="Z55" s="53" t="str">
        <f t="shared" si="34" ref="Z55">+IFERROR(IF(COUNT(Z52:Z54),ROUND(SUM(Z52:Z54),0),""),"")</f>
        <v/>
      </c>
      <c r="AA55" s="53" t="str">
        <f t="shared" si="35" ref="AA55">+IFERROR(IF(COUNT(AA52:AA54),ROUND(SUM(AA52:AA54),0),""),"")</f>
        <v/>
      </c>
      <c r="AB55" s="53" t="str">
        <f t="shared" si="36" ref="AB55">+IFERROR(IF(COUNT(AB52:AB54),ROUND(SUM(AB52:AB54),0),""),"")</f>
        <v/>
      </c>
      <c r="AC55" s="53" t="str">
        <f t="shared" si="37" ref="AC55">+IFERROR(IF(COUNT(AC52:AC54),ROUND(SUM(AC52:AC54),0),""),"")</f>
        <v/>
      </c>
      <c r="AR55" t="s">
        <v>373</v>
      </c>
    </row>
    <row r="56" spans="5:29" ht="20.1" customHeight="1">
      <c r="E56" s="113" t="s">
        <v>673</v>
      </c>
      <c r="F56" s="231" t="s">
        <v>61</v>
      </c>
      <c r="G56" s="160"/>
      <c r="H56" s="338"/>
      <c r="I56" s="338"/>
      <c r="J56" s="338"/>
      <c r="K56" s="160"/>
      <c r="L56" s="160"/>
      <c r="M56" s="161"/>
      <c r="N56" s="162"/>
      <c r="O56" s="162"/>
      <c r="P56" s="338"/>
      <c r="Q56" s="161"/>
      <c r="R56" s="338"/>
      <c r="S56" s="338"/>
      <c r="T56" s="338"/>
      <c r="U56" s="160"/>
      <c r="V56" s="162"/>
      <c r="W56" s="163"/>
      <c r="X56" s="568"/>
      <c r="Y56" s="569"/>
      <c r="Z56" s="402"/>
      <c r="AA56" s="145"/>
      <c r="AB56" s="145"/>
      <c r="AC56" s="343"/>
    </row>
    <row r="57" spans="5:58" ht="51.75" customHeight="1">
      <c r="E57" s="377" t="s">
        <v>26</v>
      </c>
      <c r="F57" s="375" t="s">
        <v>662</v>
      </c>
      <c r="H57" s="277"/>
      <c r="I57" s="277"/>
      <c r="J57" s="277"/>
      <c r="K57" s="277"/>
      <c r="L57" s="217" t="str">
        <f>+IFERROR(IF(COUNT(I57:K57),ROUND(SUM(I57:K57),0),""),"")</f>
        <v/>
      </c>
      <c r="M57" s="408" t="str">
        <f>+IFERROR(IF(COUNT(L57),ROUND(L57/'Shareholding Pattern'!$L$78*100,2),""),"")</f>
        <v/>
      </c>
      <c r="N57" s="277"/>
      <c r="O57" s="277"/>
      <c r="P57" s="217" t="str">
        <f t="shared" si="38" ref="P57:P69">+IFERROR(IF(COUNT(N57:O57),ROUND(SUM(N57:O57),0),""),"")</f>
        <v/>
      </c>
      <c r="Q57" s="176" t="str">
        <f>+IFERROR(IF(COUNT(P57),ROUND(P57/'Shareholding Pattern'!$P$79*100,2),""),"")</f>
        <v/>
      </c>
      <c r="R57" s="277"/>
      <c r="S57" s="277"/>
      <c r="T57" s="217" t="str">
        <f>+IFERROR(IF(COUNT(R57:S57),ROUND(SUM(R57:S57),0),""),"")</f>
        <v/>
      </c>
      <c r="U57" s="218" t="str">
        <f>+IFERROR(IF(COUNT(L57,T57),ROUND(SUM(L57,T57)/SUM('Shareholding Pattern'!$L$78,'Shareholding Pattern'!$T$78)*100,2),""),"")</f>
        <v/>
      </c>
      <c r="V57" s="277"/>
      <c r="W57" s="182" t="str">
        <f t="shared" si="39" ref="W57:W71">+IFERROR(IF(COUNT(V57),ROUND(SUM(V57)/SUM(L57)*100,2),""),0)</f>
        <v/>
      </c>
      <c r="X57" s="568"/>
      <c r="Y57" s="569"/>
      <c r="Z57" s="277"/>
      <c r="AA57" s="277"/>
      <c r="AB57" s="277"/>
      <c r="AC57" s="277"/>
      <c r="AH57" t="s">
        <v>831</v>
      </c>
      <c r="AR57" t="s">
        <v>732</v>
      </c>
      <c r="AX57" t="s">
        <v>831</v>
      </c>
      <c r="AZ57" t="s">
        <v>773</v>
      </c>
      <c r="BF57" t="s">
        <v>772</v>
      </c>
    </row>
    <row r="58" spans="5:58" ht="51.75" customHeight="1">
      <c r="E58" s="377" t="s">
        <v>28</v>
      </c>
      <c r="F58" s="375" t="s">
        <v>663</v>
      </c>
      <c r="H58" s="277"/>
      <c r="I58" s="277"/>
      <c r="J58" s="277"/>
      <c r="K58" s="277"/>
      <c r="L58" s="217" t="str">
        <f t="shared" si="40" ref="L58:L69">+IFERROR(IF(COUNT(I58:K58),ROUND(SUM(I58:K58),0),""),"")</f>
        <v/>
      </c>
      <c r="M58" s="408" t="str">
        <f>+IFERROR(IF(COUNT(L58),ROUND(L58/'Shareholding Pattern'!$L$78*100,2),""),"")</f>
        <v/>
      </c>
      <c r="N58" s="277"/>
      <c r="O58" s="277"/>
      <c r="P58" s="217" t="str">
        <f t="shared" si="38"/>
        <v/>
      </c>
      <c r="Q58" s="176" t="str">
        <f>+IFERROR(IF(COUNT(P58),ROUND(P58/'Shareholding Pattern'!$P$79*100,2),""),"")</f>
        <v/>
      </c>
      <c r="R58" s="277"/>
      <c r="S58" s="277"/>
      <c r="T58" s="217" t="str">
        <f t="shared" si="41" ref="T58:T69">+IFERROR(IF(COUNT(R58:S58),ROUND(SUM(R58:S58),0),""),"")</f>
        <v/>
      </c>
      <c r="U58" s="218" t="str">
        <f>+IFERROR(IF(COUNT(L58,T58),ROUND(SUM(L58,T58)/SUM('Shareholding Pattern'!$L$78,'Shareholding Pattern'!$T$78)*100,2),""),"")</f>
        <v/>
      </c>
      <c r="V58" s="277"/>
      <c r="W58" s="182" t="str">
        <f t="shared" si="39"/>
        <v/>
      </c>
      <c r="X58" s="568"/>
      <c r="Y58" s="569"/>
      <c r="Z58" s="277"/>
      <c r="AA58" s="277"/>
      <c r="AB58" s="277"/>
      <c r="AC58" s="277"/>
      <c r="AH58" t="s">
        <v>832</v>
      </c>
      <c r="AR58" t="s">
        <v>733</v>
      </c>
      <c r="AX58" t="s">
        <v>832</v>
      </c>
      <c r="AZ58" t="s">
        <v>775</v>
      </c>
      <c r="BF58" t="s">
        <v>774</v>
      </c>
    </row>
    <row r="59" spans="5:58" ht="51.75" customHeight="1">
      <c r="E59" s="377" t="s">
        <v>30</v>
      </c>
      <c r="F59" s="375" t="s">
        <v>664</v>
      </c>
      <c r="H59" s="277"/>
      <c r="I59" s="277"/>
      <c r="J59" s="277"/>
      <c r="K59" s="277"/>
      <c r="L59" s="217" t="str">
        <f t="shared" si="40"/>
        <v/>
      </c>
      <c r="M59" s="408" t="str">
        <f>+IFERROR(IF(COUNT(L59),ROUND(L59/'Shareholding Pattern'!$L$78*100,2),""),"")</f>
        <v/>
      </c>
      <c r="N59" s="277"/>
      <c r="O59" s="277"/>
      <c r="P59" s="217" t="str">
        <f t="shared" si="38"/>
        <v/>
      </c>
      <c r="Q59" s="176" t="str">
        <f>+IFERROR(IF(COUNT(P59),ROUND(P59/'Shareholding Pattern'!$P$79*100,2),""),"")</f>
        <v/>
      </c>
      <c r="R59" s="277"/>
      <c r="S59" s="277"/>
      <c r="T59" s="217" t="str">
        <f t="shared" si="41"/>
        <v/>
      </c>
      <c r="U59" s="218" t="str">
        <f>+IFERROR(IF(COUNT(L59,T59),ROUND(SUM(L59,T59)/SUM('Shareholding Pattern'!$L$78,'Shareholding Pattern'!$T$78)*100,2),""),"")</f>
        <v/>
      </c>
      <c r="V59" s="277"/>
      <c r="W59" s="182" t="str">
        <f t="shared" si="39"/>
        <v/>
      </c>
      <c r="X59" s="568"/>
      <c r="Y59" s="569"/>
      <c r="Z59" s="277"/>
      <c r="AA59" s="277"/>
      <c r="AB59" s="277"/>
      <c r="AC59" s="277"/>
      <c r="AH59" t="s">
        <v>664</v>
      </c>
      <c r="AR59" t="s">
        <v>734</v>
      </c>
      <c r="AX59" t="s">
        <v>664</v>
      </c>
      <c r="AZ59" t="s">
        <v>777</v>
      </c>
      <c r="BF59" t="s">
        <v>776</v>
      </c>
    </row>
    <row r="60" spans="5:58" ht="51.75" customHeight="1">
      <c r="E60" s="377" t="s">
        <v>32</v>
      </c>
      <c r="F60" s="375" t="s">
        <v>665</v>
      </c>
      <c r="H60" s="277"/>
      <c r="I60" s="277"/>
      <c r="J60" s="277"/>
      <c r="K60" s="277"/>
      <c r="L60" s="217" t="str">
        <f t="shared" si="40"/>
        <v/>
      </c>
      <c r="M60" s="408" t="str">
        <f>+IFERROR(IF(COUNT(L60),ROUND(L60/'Shareholding Pattern'!$L$78*100,2),""),"")</f>
        <v/>
      </c>
      <c r="N60" s="277"/>
      <c r="O60" s="277"/>
      <c r="P60" s="217" t="str">
        <f t="shared" si="38"/>
        <v/>
      </c>
      <c r="Q60" s="176" t="str">
        <f>+IFERROR(IF(COUNT(P60),ROUND(P60/'Shareholding Pattern'!$P$79*100,2),""),"")</f>
        <v/>
      </c>
      <c r="R60" s="277"/>
      <c r="S60" s="277"/>
      <c r="T60" s="217" t="str">
        <f t="shared" si="41"/>
        <v/>
      </c>
      <c r="U60" s="218" t="str">
        <f>+IFERROR(IF(COUNT(L60,T60),ROUND(SUM(L60,T60)/SUM('Shareholding Pattern'!$L$78,'Shareholding Pattern'!$T$78)*100,2),""),"")</f>
        <v/>
      </c>
      <c r="V60" s="277"/>
      <c r="W60" s="182" t="str">
        <f t="shared" si="39"/>
        <v/>
      </c>
      <c r="X60" s="568"/>
      <c r="Y60" s="569"/>
      <c r="Z60" s="277"/>
      <c r="AA60" s="277"/>
      <c r="AB60" s="277"/>
      <c r="AC60" s="277"/>
      <c r="AH60" t="s">
        <v>833</v>
      </c>
      <c r="AR60" t="s">
        <v>735</v>
      </c>
      <c r="AX60" t="s">
        <v>833</v>
      </c>
      <c r="AZ60" t="s">
        <v>779</v>
      </c>
      <c r="BF60" t="s">
        <v>778</v>
      </c>
    </row>
    <row r="61" spans="5:58" ht="51.75" customHeight="1">
      <c r="E61" s="377" t="s">
        <v>42</v>
      </c>
      <c r="F61" s="375" t="s">
        <v>666</v>
      </c>
      <c r="H61" s="277"/>
      <c r="I61" s="277"/>
      <c r="J61" s="277"/>
      <c r="K61" s="277"/>
      <c r="L61" s="217" t="str">
        <f t="shared" si="40"/>
        <v/>
      </c>
      <c r="M61" s="408" t="str">
        <f>+IFERROR(IF(COUNT(L61),ROUND(L61/'Shareholding Pattern'!$L$78*100,2),""),"")</f>
        <v/>
      </c>
      <c r="N61" s="277"/>
      <c r="O61" s="277"/>
      <c r="P61" s="217" t="str">
        <f t="shared" si="38"/>
        <v/>
      </c>
      <c r="Q61" s="176" t="str">
        <f>+IFERROR(IF(COUNT(P61),ROUND(P61/'Shareholding Pattern'!$P$79*100,2),""),"")</f>
        <v/>
      </c>
      <c r="R61" s="277"/>
      <c r="S61" s="277"/>
      <c r="T61" s="217" t="str">
        <f t="shared" si="41"/>
        <v/>
      </c>
      <c r="U61" s="218" t="str">
        <f>+IFERROR(IF(COUNT(L61,T61),ROUND(SUM(L61,T61)/SUM('Shareholding Pattern'!$L$78,'Shareholding Pattern'!$T$78)*100,2),""),"")</f>
        <v/>
      </c>
      <c r="V61" s="277"/>
      <c r="W61" s="182" t="str">
        <f t="shared" si="39"/>
        <v/>
      </c>
      <c r="X61" s="568"/>
      <c r="Y61" s="569"/>
      <c r="Z61" s="277"/>
      <c r="AA61" s="277"/>
      <c r="AB61" s="277"/>
      <c r="AC61" s="277"/>
      <c r="AH61" t="s">
        <v>834</v>
      </c>
      <c r="AR61" t="s">
        <v>736</v>
      </c>
      <c r="AX61" t="s">
        <v>834</v>
      </c>
      <c r="AZ61" t="s">
        <v>781</v>
      </c>
      <c r="BF61" t="s">
        <v>780</v>
      </c>
    </row>
    <row r="62" spans="5:58" ht="51.75" customHeight="1">
      <c r="E62" s="377" t="s">
        <v>50</v>
      </c>
      <c r="F62" s="398" t="s">
        <v>667</v>
      </c>
      <c r="H62" s="277"/>
      <c r="I62" s="277"/>
      <c r="J62" s="277"/>
      <c r="K62" s="277"/>
      <c r="L62" s="217" t="str">
        <f t="shared" si="40"/>
        <v/>
      </c>
      <c r="M62" s="408" t="str">
        <f>+IFERROR(IF(COUNT(L62),ROUND(L62/'Shareholding Pattern'!$L$78*100,2),""),"")</f>
        <v/>
      </c>
      <c r="N62" s="277"/>
      <c r="O62" s="277"/>
      <c r="P62" s="217" t="str">
        <f t="shared" si="38"/>
        <v/>
      </c>
      <c r="Q62" s="176" t="str">
        <f>+IFERROR(IF(COUNT(P62),ROUND(P62/'Shareholding Pattern'!$P$79*100,2),""),"")</f>
        <v/>
      </c>
      <c r="R62" s="277"/>
      <c r="S62" s="277"/>
      <c r="T62" s="217" t="str">
        <f t="shared" si="41"/>
        <v/>
      </c>
      <c r="U62" s="218" t="str">
        <f>+IFERROR(IF(COUNT(L62,T62),ROUND(SUM(L62,T62)/SUM('Shareholding Pattern'!$L$78,'Shareholding Pattern'!$T$78)*100,2),""),"")</f>
        <v/>
      </c>
      <c r="V62" s="277"/>
      <c r="W62" s="182" t="str">
        <f t="shared" si="39"/>
        <v/>
      </c>
      <c r="X62" s="568"/>
      <c r="Y62" s="569"/>
      <c r="Z62" s="277"/>
      <c r="AA62" s="277"/>
      <c r="AB62" s="277"/>
      <c r="AC62" s="277"/>
      <c r="AH62" t="s">
        <v>835</v>
      </c>
      <c r="AR62" t="s">
        <v>737</v>
      </c>
      <c r="AX62" t="s">
        <v>835</v>
      </c>
      <c r="AZ62" t="s">
        <v>783</v>
      </c>
      <c r="BF62" t="s">
        <v>782</v>
      </c>
    </row>
    <row r="63" spans="5:58" ht="51.75" customHeight="1">
      <c r="E63" s="377" t="s">
        <v>51</v>
      </c>
      <c r="F63" s="375" t="s">
        <v>650</v>
      </c>
      <c r="H63" s="277">
        <v>2399</v>
      </c>
      <c r="I63" s="277">
        <v>1852514</v>
      </c>
      <c r="J63" s="277"/>
      <c r="K63" s="277"/>
      <c r="L63" s="217">
        <f t="shared" si="40"/>
        <v>1852514</v>
      </c>
      <c r="M63" s="408">
        <f>+IFERROR(IF(COUNT(L63),ROUND(L63/'Shareholding Pattern'!$L$78*100,2),""),"")</f>
        <v>28.600000000000001</v>
      </c>
      <c r="N63" s="277">
        <v>1852514</v>
      </c>
      <c r="O63" s="277"/>
      <c r="P63" s="217">
        <f t="shared" si="38"/>
        <v>1852514</v>
      </c>
      <c r="Q63" s="176">
        <f>+IFERROR(IF(COUNT(P63),ROUND(P63/'Shareholding Pattern'!$P$79*100,2),""),"")</f>
        <v>28.600000000000001</v>
      </c>
      <c r="R63" s="277"/>
      <c r="S63" s="277"/>
      <c r="T63" s="217" t="str">
        <f t="shared" si="41"/>
        <v/>
      </c>
      <c r="U63" s="218">
        <f>+IFERROR(IF(COUNT(L63,T63),ROUND(SUM(L63,T63)/SUM('Shareholding Pattern'!$L$78,'Shareholding Pattern'!$T$78)*100,2),""),"")</f>
        <v>28.600000000000001</v>
      </c>
      <c r="V63" s="277"/>
      <c r="W63" s="182" t="str">
        <f t="shared" si="39"/>
        <v/>
      </c>
      <c r="X63" s="568"/>
      <c r="Y63" s="569"/>
      <c r="Z63" s="277">
        <v>544354</v>
      </c>
      <c r="AA63" s="277">
        <v>0</v>
      </c>
      <c r="AB63" s="277">
        <v>0</v>
      </c>
      <c r="AC63" s="277">
        <v>0</v>
      </c>
      <c r="AH63" t="s">
        <v>195</v>
      </c>
      <c r="AR63" t="s">
        <v>738</v>
      </c>
      <c r="AX63" t="s">
        <v>195</v>
      </c>
      <c r="AZ63" t="s">
        <v>785</v>
      </c>
      <c r="BF63" t="s">
        <v>784</v>
      </c>
    </row>
    <row r="64" spans="5:58" ht="43.5" customHeight="1">
      <c r="E64" s="377" t="s">
        <v>53</v>
      </c>
      <c r="F64" s="234" t="s">
        <v>651</v>
      </c>
      <c r="H64" s="277">
        <v>2</v>
      </c>
      <c r="I64" s="277">
        <v>80534</v>
      </c>
      <c r="J64" s="277"/>
      <c r="K64" s="277"/>
      <c r="L64" s="217">
        <f t="shared" si="40"/>
        <v>80534</v>
      </c>
      <c r="M64" s="408">
        <f>+IFERROR(IF(COUNT(L64),ROUND(L64/'Shareholding Pattern'!$L$78*100,2),""),"")</f>
        <v>1.24</v>
      </c>
      <c r="N64" s="277">
        <v>80534</v>
      </c>
      <c r="O64" s="277"/>
      <c r="P64" s="217">
        <f t="shared" si="38"/>
        <v>80534</v>
      </c>
      <c r="Q64" s="176">
        <f>+IFERROR(IF(COUNT(P64),ROUND(P64/'Shareholding Pattern'!$P$79*100,2),""),"")</f>
        <v>1.24</v>
      </c>
      <c r="R64" s="277"/>
      <c r="S64" s="277"/>
      <c r="T64" s="217" t="str">
        <f t="shared" si="41"/>
        <v/>
      </c>
      <c r="U64" s="218">
        <f>+IFERROR(IF(COUNT(L64,T64),ROUND(SUM(L64,T64)/SUM('Shareholding Pattern'!$L$78,'Shareholding Pattern'!$T$78)*100,2),""),"")</f>
        <v>1.24</v>
      </c>
      <c r="V64" s="277"/>
      <c r="W64" s="182" t="str">
        <f t="shared" si="39"/>
        <v/>
      </c>
      <c r="X64" s="568"/>
      <c r="Y64" s="569"/>
      <c r="Z64" s="277">
        <v>80534</v>
      </c>
      <c r="AA64" s="277">
        <v>0</v>
      </c>
      <c r="AB64" s="277">
        <v>0</v>
      </c>
      <c r="AC64" s="277">
        <v>0</v>
      </c>
      <c r="AH64" t="s">
        <v>196</v>
      </c>
      <c r="AR64" t="s">
        <v>739</v>
      </c>
      <c r="AX64" t="s">
        <v>196</v>
      </c>
      <c r="AZ64" t="s">
        <v>787</v>
      </c>
      <c r="BF64" t="s">
        <v>786</v>
      </c>
    </row>
    <row r="65" spans="5:58" ht="43.5" customHeight="1">
      <c r="E65" s="377" t="s">
        <v>55</v>
      </c>
      <c r="F65" s="234" t="s">
        <v>668</v>
      </c>
      <c r="H65" s="277">
        <v>6</v>
      </c>
      <c r="I65" s="277">
        <v>14238</v>
      </c>
      <c r="J65" s="277"/>
      <c r="K65" s="277"/>
      <c r="L65" s="217">
        <f t="shared" si="40"/>
        <v>14238</v>
      </c>
      <c r="M65" s="408">
        <f>+IFERROR(IF(COUNT(L65),ROUND(L65/'Shareholding Pattern'!$L$78*100,2),""),"")</f>
        <v>0.22</v>
      </c>
      <c r="N65" s="277">
        <v>14238</v>
      </c>
      <c r="O65" s="277"/>
      <c r="P65" s="217">
        <f t="shared" si="38"/>
        <v>14238</v>
      </c>
      <c r="Q65" s="176">
        <f>+IFERROR(IF(COUNT(P65),ROUND(P65/'Shareholding Pattern'!$P$79*100,2),""),"")</f>
        <v>0.22</v>
      </c>
      <c r="R65" s="277"/>
      <c r="S65" s="277"/>
      <c r="T65" s="217" t="str">
        <f t="shared" si="41"/>
        <v/>
      </c>
      <c r="U65" s="218">
        <f>+IFERROR(IF(COUNT(L65,T65),ROUND(SUM(L65,T65)/SUM('Shareholding Pattern'!$L$78,'Shareholding Pattern'!$T$78)*100,2),""),"")</f>
        <v>0.22</v>
      </c>
      <c r="V65" s="277"/>
      <c r="W65" s="182" t="str">
        <f t="shared" si="39"/>
        <v/>
      </c>
      <c r="X65" s="568"/>
      <c r="Y65" s="569"/>
      <c r="Z65" s="277">
        <v>14238</v>
      </c>
      <c r="AA65" s="277">
        <v>0</v>
      </c>
      <c r="AB65" s="277">
        <v>0</v>
      </c>
      <c r="AC65" s="277">
        <v>0</v>
      </c>
      <c r="AH65" t="s">
        <v>668</v>
      </c>
      <c r="AR65" t="s">
        <v>740</v>
      </c>
      <c r="AX65" t="s">
        <v>668</v>
      </c>
      <c r="AZ65" t="s">
        <v>789</v>
      </c>
      <c r="BF65" t="s">
        <v>788</v>
      </c>
    </row>
    <row r="66" spans="5:58" ht="43.5" customHeight="1">
      <c r="E66" s="377" t="s">
        <v>670</v>
      </c>
      <c r="F66" s="234" t="s">
        <v>464</v>
      </c>
      <c r="H66" s="277"/>
      <c r="I66" s="277"/>
      <c r="J66" s="277"/>
      <c r="K66" s="277"/>
      <c r="L66" s="217" t="str">
        <f t="shared" si="40"/>
        <v/>
      </c>
      <c r="M66" s="408" t="str">
        <f>+IFERROR(IF(COUNT(L66),ROUND(L66/'Shareholding Pattern'!$L$78*100,2),""),"")</f>
        <v/>
      </c>
      <c r="N66" s="277"/>
      <c r="O66" s="277"/>
      <c r="P66" s="217" t="str">
        <f t="shared" si="38"/>
        <v/>
      </c>
      <c r="Q66" s="176" t="str">
        <f>+IFERROR(IF(COUNT(P66),ROUND(P66/'Shareholding Pattern'!$P$79*100,2),""),"")</f>
        <v/>
      </c>
      <c r="R66" s="277"/>
      <c r="S66" s="277"/>
      <c r="T66" s="217" t="str">
        <f t="shared" si="41"/>
        <v/>
      </c>
      <c r="U66" s="218" t="str">
        <f>+IFERROR(IF(COUNT(L66,T66),ROUND(SUM(L66,T66)/SUM('Shareholding Pattern'!$L$78,'Shareholding Pattern'!$T$78)*100,2),""),"")</f>
        <v/>
      </c>
      <c r="V66" s="277"/>
      <c r="W66" s="182" t="str">
        <f t="shared" si="39"/>
        <v/>
      </c>
      <c r="X66" s="568"/>
      <c r="Y66" s="569"/>
      <c r="Z66" s="277"/>
      <c r="AA66" s="277"/>
      <c r="AB66" s="277"/>
      <c r="AC66" s="277"/>
      <c r="AH66" t="s">
        <v>464</v>
      </c>
      <c r="AR66" t="s">
        <v>741</v>
      </c>
      <c r="AX66" t="s">
        <v>464</v>
      </c>
      <c r="AZ66" t="s">
        <v>791</v>
      </c>
      <c r="BF66" t="s">
        <v>790</v>
      </c>
    </row>
    <row r="67" spans="5:58" ht="43.5" customHeight="1">
      <c r="E67" s="377" t="s">
        <v>671</v>
      </c>
      <c r="F67" s="234" t="s">
        <v>669</v>
      </c>
      <c r="H67" s="277"/>
      <c r="I67" s="277"/>
      <c r="J67" s="277"/>
      <c r="K67" s="277"/>
      <c r="L67" s="217" t="str">
        <f t="shared" si="40"/>
        <v/>
      </c>
      <c r="M67" s="408" t="str">
        <f>+IFERROR(IF(COUNT(L67),ROUND(L67/'Shareholding Pattern'!$L$78*100,2),""),"")</f>
        <v/>
      </c>
      <c r="N67" s="277"/>
      <c r="O67" s="277"/>
      <c r="P67" s="217" t="str">
        <f t="shared" si="38"/>
        <v/>
      </c>
      <c r="Q67" s="176" t="str">
        <f>+IFERROR(IF(COUNT(P67),ROUND(P67/'Shareholding Pattern'!$P$79*100,2),""),"")</f>
        <v/>
      </c>
      <c r="R67" s="277"/>
      <c r="S67" s="277"/>
      <c r="T67" s="217" t="str">
        <f t="shared" si="41"/>
        <v/>
      </c>
      <c r="U67" s="218" t="str">
        <f>+IFERROR(IF(COUNT(L67,T67),ROUND(SUM(L67,T67)/SUM('Shareholding Pattern'!$L$78,'Shareholding Pattern'!$T$78)*100,2),""),"")</f>
        <v/>
      </c>
      <c r="V67" s="277"/>
      <c r="W67" s="182" t="str">
        <f t="shared" si="39"/>
        <v/>
      </c>
      <c r="X67" s="568"/>
      <c r="Y67" s="569"/>
      <c r="Z67" s="277"/>
      <c r="AA67" s="277"/>
      <c r="AB67" s="277"/>
      <c r="AC67" s="277"/>
      <c r="AH67" t="s">
        <v>669</v>
      </c>
      <c r="AR67" t="s">
        <v>742</v>
      </c>
      <c r="AX67" t="s">
        <v>669</v>
      </c>
      <c r="AZ67" t="s">
        <v>793</v>
      </c>
      <c r="BF67" t="s">
        <v>792</v>
      </c>
    </row>
    <row r="68" spans="5:58" ht="39" customHeight="1">
      <c r="E68" s="377" t="s">
        <v>674</v>
      </c>
      <c r="F68" s="234" t="s">
        <v>440</v>
      </c>
      <c r="H68" s="277">
        <v>12</v>
      </c>
      <c r="I68" s="277">
        <v>1779660</v>
      </c>
      <c r="J68" s="277"/>
      <c r="K68" s="277"/>
      <c r="L68" s="217">
        <f t="shared" si="40"/>
        <v>1779660</v>
      </c>
      <c r="M68" s="408">
        <f>+IFERROR(IF(COUNT(L68),ROUND(L68/'Shareholding Pattern'!$L$78*100,2),""),"")</f>
        <v>27.48</v>
      </c>
      <c r="N68" s="277">
        <v>1779660</v>
      </c>
      <c r="O68" s="277"/>
      <c r="P68" s="217">
        <f t="shared" si="38"/>
        <v>1779660</v>
      </c>
      <c r="Q68" s="176">
        <f>+IFERROR(IF(COUNT(P68),ROUND(P68/'Shareholding Pattern'!$P$79*100,2),""),"")</f>
        <v>27.48</v>
      </c>
      <c r="R68" s="277"/>
      <c r="S68" s="277"/>
      <c r="T68" s="217" t="str">
        <f t="shared" si="41"/>
        <v/>
      </c>
      <c r="U68" s="218">
        <f>+IFERROR(IF(COUNT(L68,T68),ROUND(SUM(L68,T68)/SUM('Shareholding Pattern'!$L$78,'Shareholding Pattern'!$T$78)*100,2),""),"")</f>
        <v>27.48</v>
      </c>
      <c r="V68" s="277"/>
      <c r="W68" s="182" t="str">
        <f t="shared" si="39"/>
        <v/>
      </c>
      <c r="X68" s="568"/>
      <c r="Y68" s="569"/>
      <c r="Z68" s="277">
        <v>1777860</v>
      </c>
      <c r="AA68" s="277">
        <v>0</v>
      </c>
      <c r="AB68" s="277">
        <v>0</v>
      </c>
      <c r="AC68" s="277">
        <v>0</v>
      </c>
      <c r="AH68" t="s">
        <v>440</v>
      </c>
      <c r="AR68" t="s">
        <v>743</v>
      </c>
      <c r="AX68" t="s">
        <v>440</v>
      </c>
      <c r="AZ68" t="s">
        <v>795</v>
      </c>
      <c r="BF68" t="s">
        <v>794</v>
      </c>
    </row>
    <row r="69" spans="5:58" ht="20.1" customHeight="1">
      <c r="E69" s="377" t="s">
        <v>675</v>
      </c>
      <c r="F69" s="235" t="s">
        <v>33</v>
      </c>
      <c r="H69" s="277">
        <v>26</v>
      </c>
      <c r="I69" s="277">
        <v>332649</v>
      </c>
      <c r="J69" s="277"/>
      <c r="K69" s="277"/>
      <c r="L69" s="217">
        <f t="shared" si="40"/>
        <v>332649</v>
      </c>
      <c r="M69" s="408">
        <f>+IFERROR(IF(COUNT(L69),ROUND(L69/'Shareholding Pattern'!$L$78*100,2),""),"")</f>
        <v>5.1399999999999997</v>
      </c>
      <c r="N69" s="277">
        <v>332649</v>
      </c>
      <c r="O69" s="277"/>
      <c r="P69" s="217">
        <f t="shared" si="38"/>
        <v>332649</v>
      </c>
      <c r="Q69" s="176">
        <f>+IFERROR(IF(COUNT(P69),ROUND(P69/'Shareholding Pattern'!$P$79*100,2),""),"")</f>
        <v>5.1399999999999997</v>
      </c>
      <c r="R69" s="277"/>
      <c r="S69" s="277"/>
      <c r="T69" s="217" t="str">
        <f t="shared" si="41"/>
        <v/>
      </c>
      <c r="U69" s="218">
        <f>+IFERROR(IF(COUNT(L69,T69),ROUND(SUM(L69,T69)/SUM('Shareholding Pattern'!$L$78,'Shareholding Pattern'!$T$78)*100,2),""),"")</f>
        <v>5.1399999999999997</v>
      </c>
      <c r="V69" s="277"/>
      <c r="W69" s="182" t="str">
        <f t="shared" si="39"/>
        <v/>
      </c>
      <c r="X69" s="568"/>
      <c r="Y69" s="569"/>
      <c r="Z69" s="277">
        <v>322649</v>
      </c>
      <c r="AA69" s="277">
        <v>0</v>
      </c>
      <c r="AB69" s="277">
        <v>0</v>
      </c>
      <c r="AC69" s="277">
        <v>0</v>
      </c>
      <c r="AH69" t="s">
        <v>800</v>
      </c>
      <c r="AR69" t="s">
        <v>185</v>
      </c>
      <c r="AX69" t="s">
        <v>800</v>
      </c>
      <c r="AZ69" t="s">
        <v>797</v>
      </c>
      <c r="BF69" t="s">
        <v>796</v>
      </c>
    </row>
    <row r="70" spans="5:44" ht="20.1" customHeight="1">
      <c r="E70" s="559" t="s">
        <v>676</v>
      </c>
      <c r="F70" s="559"/>
      <c r="G70" s="559"/>
      <c r="H70" s="190">
        <f>+IFERROR(IF(COUNT(H57:H69),ROUND(SUM(H57:H69),0),""),"")</f>
        <v>2445</v>
      </c>
      <c r="I70" s="190">
        <f>+IFERROR(IF(COUNT(I57:I69),ROUND(SUM(I57:I69),0),""),"")</f>
        <v>4059595</v>
      </c>
      <c r="J70" s="190" t="str">
        <f>+IFERROR(IF(COUNT(J57:J69),ROUND(SUM(J57:J69),0),""),"")</f>
        <v/>
      </c>
      <c r="K70" s="165" t="str">
        <f>+IFERROR(IF(COUNT(K57:K69),ROUND(SUM(K57:K69),0),""),"")</f>
        <v/>
      </c>
      <c r="L70" s="189">
        <f t="shared" si="42" ref="L70:L71">+IFERROR(IF(COUNT(I70:K70),ROUND(SUM(I70:K70),0),""),"")</f>
        <v>4059595</v>
      </c>
      <c r="M70" s="173">
        <f>+IFERROR(IF(COUNT(L70),ROUND(L70/'Shareholding Pattern'!$L$78*100,2),""),"")</f>
        <v>62.68</v>
      </c>
      <c r="N70" s="166">
        <f>+IFERROR(IF(COUNT(N57:N69),ROUND(SUM(N57:N69),0),""),"")</f>
        <v>4059595</v>
      </c>
      <c r="O70" s="166" t="str">
        <f>+IFERROR(IF(COUNT(O57:O69),ROUND(SUM(O57:O69),0),""),"")</f>
        <v/>
      </c>
      <c r="P70" s="189">
        <f t="shared" si="43" ref="P70">+IFERROR(IF(COUNT(N70:O70),ROUND(SUM(N70:O70),0),""),"")</f>
        <v>4059595</v>
      </c>
      <c r="Q70" s="177">
        <f>+IFERROR(IF(COUNT(P70),ROUND(P70/'Shareholding Pattern'!$P$79*100,2),""),"")</f>
        <v>62.68</v>
      </c>
      <c r="R70" s="190" t="str">
        <f>+IFERROR(IF(COUNT(R57:R69),ROUND(SUM(R57:R69),0),""),"")</f>
        <v/>
      </c>
      <c r="S70" s="190" t="str">
        <f>+IFERROR(IF(COUNT(S57:S69),ROUND(SUM(S57:S69),0),""),"")</f>
        <v/>
      </c>
      <c r="T70" s="189" t="str">
        <f t="shared" si="44" ref="T70">+IFERROR(IF(COUNT(R70:S70),ROUND(SUM(R70:S70),0),""),"")</f>
        <v/>
      </c>
      <c r="U70" s="167">
        <f>+IFERROR(IF(COUNT(L70,T70),ROUND(SUM(L70,T70)/SUM('Shareholding Pattern'!$L$78,'Shareholding Pattern'!$T$78)*100,2),""),"")</f>
        <v>62.68</v>
      </c>
      <c r="V70" s="166" t="str">
        <f>+IFERROR(IF(COUNT(V57:V69),ROUND(SUM(V57:V69),0),""),"")</f>
        <v/>
      </c>
      <c r="W70" s="183" t="str">
        <f t="shared" si="39"/>
        <v/>
      </c>
      <c r="X70" s="568"/>
      <c r="Y70" s="569"/>
      <c r="Z70" s="190">
        <f>+IFERROR(IF(COUNT(Z57:Z69),ROUND(SUM(Z57:Z69),0),""),"")</f>
        <v>2739635</v>
      </c>
      <c r="AA70" s="190">
        <f t="shared" si="45" ref="AA70:AC70">+IFERROR(IF(COUNT(AA57:AA69),ROUND(SUM(AA57:AA69),0),""),"")</f>
        <v>0</v>
      </c>
      <c r="AB70" s="190">
        <f t="shared" si="45"/>
        <v>0</v>
      </c>
      <c r="AC70" s="190">
        <f t="shared" si="45"/>
        <v>0</v>
      </c>
      <c r="AR70" t="s">
        <v>186</v>
      </c>
    </row>
    <row r="71" spans="5:44" ht="20.1" customHeight="1">
      <c r="E71" s="560" t="s">
        <v>677</v>
      </c>
      <c r="F71" s="560"/>
      <c r="G71" s="560"/>
      <c r="H71" s="190">
        <f>+IFERROR(IF(COUNT(H41,H50,H55,H70),ROUND(SUM(H41,H50,H55,H70),0),""),"")</f>
        <v>2445</v>
      </c>
      <c r="I71" s="190">
        <f t="shared" si="46" ref="I71:K71">+IFERROR(IF(COUNT(I41,I50,I55,I70),ROUND(SUM(I41,I50,I55,I70),0),""),"")</f>
        <v>4059595</v>
      </c>
      <c r="J71" s="190" t="str">
        <f t="shared" si="46"/>
        <v/>
      </c>
      <c r="K71" s="190" t="str">
        <f t="shared" si="46"/>
        <v/>
      </c>
      <c r="L71" s="189">
        <f t="shared" si="42"/>
        <v>4059595</v>
      </c>
      <c r="M71" s="173">
        <f>+IFERROR(IF(COUNT(L71),ROUND(L71/'Shareholding Pattern'!$L$78*100,2),""),"")</f>
        <v>62.68</v>
      </c>
      <c r="N71" s="190">
        <f t="shared" si="47" ref="N71">+IFERROR(IF(COUNT(N41,N50,N55,N70),ROUND(SUM(N41,N50,N55,N70),0),""),"")</f>
        <v>4059595</v>
      </c>
      <c r="O71" s="190" t="str">
        <f t="shared" si="48" ref="O71:P71">+IFERROR(IF(COUNT(O41,O50,O55,O70),ROUND(SUM(O41,O50,O55,O70),0),""),"")</f>
        <v/>
      </c>
      <c r="P71" s="190">
        <f t="shared" si="48"/>
        <v>4059595</v>
      </c>
      <c r="Q71" s="177">
        <f>+IFERROR(IF(COUNT(P71),ROUND(P71/'Shareholding Pattern'!$P$79*100,2),""),"")</f>
        <v>62.68</v>
      </c>
      <c r="R71" s="190" t="str">
        <f t="shared" si="49" ref="R71">+IFERROR(IF(COUNT(R41,R50,R55,R70),ROUND(SUM(R41,R50,R55,R70),0),""),"")</f>
        <v/>
      </c>
      <c r="S71" s="190" t="str">
        <f t="shared" si="50" ref="S71">+IFERROR(IF(COUNT(S41,S50,S55,S70),ROUND(SUM(S41,S50,S55,S70),0),""),"")</f>
        <v/>
      </c>
      <c r="T71" s="341" t="str">
        <f t="shared" si="51" ref="T71">+IFERROR(IF(COUNT(R71:S71),ROUND(SUM(R71:S71),0),""),"")</f>
        <v/>
      </c>
      <c r="U71" s="167">
        <f>+IFERROR(IF(COUNT(L71,T71),ROUND(SUM(L71,T71)/SUM('Shareholding Pattern'!$L$78,'Shareholding Pattern'!$T$78)*100,2),""),"")</f>
        <v>62.68</v>
      </c>
      <c r="V71" s="190" t="str">
        <f t="shared" si="52" ref="V71">+IFERROR(IF(COUNT(V41,V50,V55,V70),ROUND(SUM(V41,V50,V55,V70),0),""),"")</f>
        <v/>
      </c>
      <c r="W71" s="183" t="str">
        <f t="shared" si="39"/>
        <v/>
      </c>
      <c r="X71" s="570"/>
      <c r="Y71" s="571"/>
      <c r="Z71" s="190">
        <f t="shared" si="53" ref="Z71">+IFERROR(IF(COUNT(Z41,Z50,Z55,Z70),ROUND(SUM(Z41,Z50,Z55,Z70),0),""),"")</f>
        <v>2739635</v>
      </c>
      <c r="AA71" s="190">
        <f t="shared" si="54" ref="AA71">+IFERROR(IF(COUNT(AA41,AA50,AA55,AA70),ROUND(SUM(AA41,AA50,AA55,AA70),0),""),"")</f>
        <v>0</v>
      </c>
      <c r="AB71" s="190">
        <f t="shared" si="55" ref="AB71">+IFERROR(IF(COUNT(AB41,AB50,AB55,AB70),ROUND(SUM(AB41,AB50,AB55,AB70),0),""),"")</f>
        <v>0</v>
      </c>
      <c r="AC71" s="190">
        <f t="shared" si="56" ref="AC71">+IFERROR(IF(COUNT(AC41,AC50,AC55,AC70),ROUND(SUM(AC41,AC50,AC55,AC70),0),""),"")</f>
        <v>0</v>
      </c>
      <c r="AR71" t="s">
        <v>187</v>
      </c>
    </row>
    <row r="72" spans="5:29" ht="34.5" customHeight="1">
      <c r="E72" s="164"/>
      <c r="F72" s="239" t="s">
        <v>370</v>
      </c>
      <c r="G72" s="238"/>
      <c r="H72" s="339"/>
      <c r="I72" s="339"/>
      <c r="J72" s="339"/>
      <c r="K72" s="238"/>
      <c r="L72" s="238"/>
      <c r="M72" s="238"/>
      <c r="N72" s="238"/>
      <c r="O72" s="238"/>
      <c r="P72" s="339"/>
      <c r="Q72" s="238"/>
      <c r="R72" s="339"/>
      <c r="S72" s="339"/>
      <c r="T72" s="339"/>
      <c r="U72" s="238"/>
      <c r="V72" s="238"/>
      <c r="W72" s="238"/>
      <c r="X72" s="238"/>
      <c r="Y72" s="238"/>
      <c r="Z72" s="404"/>
      <c r="AA72" s="404"/>
      <c r="AB72" s="404"/>
      <c r="AC72" s="346"/>
    </row>
    <row r="73" spans="5:29" ht="42" customHeight="1">
      <c r="E73" s="130"/>
      <c r="F73" s="230" t="s">
        <v>371</v>
      </c>
      <c r="M73"/>
      <c r="N73"/>
      <c r="O73"/>
      <c r="Q73"/>
      <c r="U73"/>
      <c r="V73"/>
      <c r="W73"/>
      <c r="X73"/>
      <c r="Y73"/>
      <c r="Z73" s="405"/>
      <c r="AA73" s="405"/>
      <c r="AB73" s="405"/>
      <c r="AC73" s="347"/>
    </row>
    <row r="74" spans="5:29" ht="34.5" customHeight="1">
      <c r="E74" s="117" t="s">
        <v>57</v>
      </c>
      <c r="F74" s="600" t="s">
        <v>58</v>
      </c>
      <c r="G74" s="601"/>
      <c r="H74" s="601"/>
      <c r="I74" s="601"/>
      <c r="J74" s="601"/>
      <c r="K74" s="601"/>
      <c r="L74" s="601"/>
      <c r="M74" s="601"/>
      <c r="N74" s="601"/>
      <c r="O74" s="601"/>
      <c r="P74" s="601"/>
      <c r="Q74" s="601"/>
      <c r="R74" s="601"/>
      <c r="S74" s="601"/>
      <c r="T74" s="601"/>
      <c r="U74" s="601"/>
      <c r="V74" s="601"/>
      <c r="W74" s="601"/>
      <c r="X74" s="601"/>
      <c r="Y74" s="601"/>
      <c r="Z74" s="601"/>
      <c r="AA74" s="601"/>
      <c r="AB74" s="601"/>
      <c r="AC74" s="602"/>
    </row>
    <row r="75" spans="5:58" ht="33" customHeight="1">
      <c r="E75" s="118" t="s">
        <v>70</v>
      </c>
      <c r="F75" s="237" t="s">
        <v>66</v>
      </c>
      <c r="H75" s="277"/>
      <c r="I75" s="277"/>
      <c r="J75" s="277"/>
      <c r="K75" s="277"/>
      <c r="L75" s="217" t="str">
        <f>+IFERROR(IF(COUNT(I75:K75),ROUND(SUM(I75:K75),2),""),"")</f>
        <v/>
      </c>
      <c r="M75" s="174"/>
      <c r="N75" s="277"/>
      <c r="O75" s="277"/>
      <c r="P75" s="217" t="str">
        <f>+IFERROR(IF(COUNT(N75:O75),ROUND(SUM(N75:O75),2),""),"")</f>
        <v/>
      </c>
      <c r="Q75" s="176" t="str">
        <f>+IFERROR(IF(COUNT(P75),ROUND(P75/'Shareholding Pattern'!$P$79*100,2),""),"")</f>
        <v/>
      </c>
      <c r="R75" s="277"/>
      <c r="S75" s="277"/>
      <c r="T75" s="217" t="str">
        <f>+IFERROR(IF(COUNT(R75:S75),ROUND(SUM(R75:S75),2),""),"")</f>
        <v/>
      </c>
      <c r="U75" s="154"/>
      <c r="V75" s="277"/>
      <c r="W75" s="182" t="str">
        <f t="shared" si="57" ref="W75:W79">+IFERROR(IF(COUNT(V75),ROUND(SUM(V75)/SUM(L75)*100,2),""),0)</f>
        <v/>
      </c>
      <c r="X75" s="575"/>
      <c r="Y75" s="576"/>
      <c r="Z75" s="277"/>
      <c r="AA75" s="537"/>
      <c r="AB75" s="538"/>
      <c r="AC75" s="539"/>
      <c r="AH75" t="s">
        <v>298</v>
      </c>
      <c r="AR75" t="s">
        <v>188</v>
      </c>
      <c r="AX75" t="s">
        <v>298</v>
      </c>
      <c r="AZ75" t="s">
        <v>333</v>
      </c>
      <c r="BF75" t="s">
        <v>322</v>
      </c>
    </row>
    <row r="76" spans="5:58" ht="46.5" customHeight="1">
      <c r="E76" s="118" t="s">
        <v>59</v>
      </c>
      <c r="F76" s="437" t="s">
        <v>859</v>
      </c>
      <c r="H76" s="277"/>
      <c r="I76" s="277"/>
      <c r="J76" s="277"/>
      <c r="K76" s="277"/>
      <c r="L76" s="217" t="str">
        <f>+IFERROR(IF(COUNT(I76:K76),ROUND(SUM(I76:K76),2),""),"")</f>
        <v/>
      </c>
      <c r="M76" s="220" t="str">
        <f>+IFERROR(IF(COUNT(L76),ROUND(L76/'Shareholding Pattern'!$L$78*100,2),""),"")</f>
        <v/>
      </c>
      <c r="N76" s="277"/>
      <c r="O76" s="277"/>
      <c r="P76" s="217" t="str">
        <f>+IFERROR(IF(COUNT(N76:O76),ROUND(SUM(N76:O76),2),""),"")</f>
        <v/>
      </c>
      <c r="Q76" s="176" t="str">
        <f>+IFERROR(IF(COUNT(P76),ROUND(P76/'Shareholding Pattern'!$P$79*100,2),""),"")</f>
        <v/>
      </c>
      <c r="R76" s="277"/>
      <c r="S76" s="277"/>
      <c r="T76" s="217" t="str">
        <f>+IFERROR(IF(COUNT(R76:S76),ROUND(SUM(R76:S76),2),""),"")</f>
        <v/>
      </c>
      <c r="U76" s="148" t="str">
        <f>+IFERROR(IF(COUNT(L76,T76),ROUND(SUM(L76,T76)/SUM('Shareholding Pattern'!$L$78,'Shareholding Pattern'!$T$78)*100,2),""),"")</f>
        <v/>
      </c>
      <c r="V76" s="277"/>
      <c r="W76" s="182" t="str">
        <f t="shared" si="57"/>
        <v/>
      </c>
      <c r="X76" s="577"/>
      <c r="Y76" s="578"/>
      <c r="Z76" s="277"/>
      <c r="AA76" s="537"/>
      <c r="AB76" s="538"/>
      <c r="AC76" s="539"/>
      <c r="AH76" t="s">
        <v>198</v>
      </c>
      <c r="AR76" t="s">
        <v>189</v>
      </c>
      <c r="AX76" t="s">
        <v>198</v>
      </c>
      <c r="AZ76" t="s">
        <v>836</v>
      </c>
      <c r="BF76" t="s">
        <v>837</v>
      </c>
    </row>
    <row r="77" spans="5:44" ht="31.5" customHeight="1">
      <c r="E77" s="599" t="s">
        <v>67</v>
      </c>
      <c r="F77" s="599"/>
      <c r="G77" s="599"/>
      <c r="H77" s="149" t="str">
        <f>IFERROR(IF(COUNT(H75:H76),ROUND(SUM(H75:H76),0),""),"")</f>
        <v/>
      </c>
      <c r="I77" s="149" t="str">
        <f t="shared" si="58" ref="I77:Z77">IFERROR(IF(COUNT(I75:I76),ROUND(SUM(I75:I76),0),""),"")</f>
        <v/>
      </c>
      <c r="J77" s="149" t="str">
        <f t="shared" si="58"/>
        <v/>
      </c>
      <c r="K77" s="149" t="str">
        <f t="shared" si="58"/>
        <v/>
      </c>
      <c r="L77" s="149" t="str">
        <f t="shared" si="58"/>
        <v/>
      </c>
      <c r="M77" s="174"/>
      <c r="N77" s="150" t="str">
        <f t="shared" si="58"/>
        <v/>
      </c>
      <c r="O77" s="150" t="str">
        <f t="shared" si="58"/>
        <v/>
      </c>
      <c r="P77" s="151" t="str">
        <f t="shared" si="58"/>
        <v/>
      </c>
      <c r="Q77" s="176" t="str">
        <f>+IFERROR(IF(COUNT(P77),ROUND(P77/'Shareholding Pattern'!$P$79*100,2),""),"")</f>
        <v/>
      </c>
      <c r="R77" s="149" t="str">
        <f t="shared" si="58"/>
        <v/>
      </c>
      <c r="S77" s="149" t="str">
        <f t="shared" si="58"/>
        <v/>
      </c>
      <c r="T77" s="149" t="str">
        <f t="shared" si="58"/>
        <v/>
      </c>
      <c r="U77" s="154"/>
      <c r="V77" s="149" t="str">
        <f t="shared" si="58"/>
        <v/>
      </c>
      <c r="W77" s="182" t="str">
        <f t="shared" si="57"/>
        <v/>
      </c>
      <c r="X77" s="577"/>
      <c r="Y77" s="578"/>
      <c r="Z77" s="149" t="str">
        <f t="shared" si="58"/>
        <v/>
      </c>
      <c r="AA77" s="540"/>
      <c r="AB77" s="541"/>
      <c r="AC77" s="542"/>
      <c r="AR77" t="s">
        <v>190</v>
      </c>
    </row>
    <row r="78" spans="5:29" ht="26.25" customHeight="1">
      <c r="E78" s="595" t="s">
        <v>68</v>
      </c>
      <c r="F78" s="595"/>
      <c r="G78" s="595"/>
      <c r="H78" s="149">
        <f>+IFERROR(IF(COUNT(H26,H71,H76),ROUND(SUM(H26,H71,H76),0),""),"")</f>
        <v>2449</v>
      </c>
      <c r="I78" s="149">
        <f>+IFERROR(IF(COUNT(I26,I71,I76),ROUND(SUM(I26,I71,I76),0),""),"")</f>
        <v>6477070</v>
      </c>
      <c r="J78" s="149" t="str">
        <f>+IFERROR(IF(COUNT(J26,J71,J76),ROUND(SUM(J26,J71,J76),0),""),"")</f>
        <v/>
      </c>
      <c r="K78" s="149" t="str">
        <f>+IFERROR(IF(COUNT(K26,K71,K76),ROUND(SUM(K26,K71,K76),0),""),"")</f>
        <v/>
      </c>
      <c r="L78" s="149">
        <f>+IFERROR(IF(COUNT(L26,L71,L76),ROUND(SUM(L26,L71,L76),0),""),"")</f>
        <v>6477070</v>
      </c>
      <c r="M78" s="175">
        <f>+IFERROR(IF(COUNT(L78),ROUND(L78/'Shareholding Pattern'!$L$78*100,2),""),0)</f>
        <v>100</v>
      </c>
      <c r="N78" s="153">
        <f>+IFERROR(IF(COUNT(N26,N71,N76),ROUND(SUM(N26,N71,N76),0),""),"")</f>
        <v>6477070</v>
      </c>
      <c r="O78" s="153" t="str">
        <f>+IFERROR(IF(COUNT(O26,O71,O76),ROUND(SUM(O26,O71,O76),0),""),"")</f>
        <v/>
      </c>
      <c r="P78" s="149">
        <f>+IFERROR(IF(COUNT(P26,P71,P76),ROUND(SUM(P26,P71,P76),0),""),"")</f>
        <v>6477070</v>
      </c>
      <c r="Q78" s="176">
        <f>+IFERROR(IF(COUNT(P78),ROUND(P78/'Shareholding Pattern'!$P$79*100,2),""),0)</f>
        <v>100</v>
      </c>
      <c r="R78" s="149" t="str">
        <f>+IFERROR(IF(COUNT(R26,R71,R76),ROUND(SUM(R26,R71,R76),0),""),"")</f>
        <v/>
      </c>
      <c r="S78" s="149" t="str">
        <f>+IFERROR(IF(COUNT(S26,S71,S76),ROUND(SUM(S26,S71,S76),0),""),"")</f>
        <v/>
      </c>
      <c r="T78" s="149" t="str">
        <f>+IFERROR(IF(COUNT(T26,T71,T76),ROUND(SUM(T26,T71,T76),0),""),"")</f>
        <v/>
      </c>
      <c r="U78" s="152">
        <f>+IFERROR(IF(COUNT(L78,T78),ROUND(SUM(L78,T78)/SUM('Shareholding Pattern'!$L$78,'Shareholding Pattern'!$T$78)*100,2),""),0)</f>
        <v>100</v>
      </c>
      <c r="V78" s="149" t="str">
        <f>+IFERROR(IF(COUNT(V26,V71,V76),ROUND(SUM(V26,V71,V76),0),""),"")</f>
        <v/>
      </c>
      <c r="W78" s="182" t="str">
        <f t="shared" si="57"/>
        <v/>
      </c>
      <c r="X78" s="579"/>
      <c r="Y78" s="580"/>
      <c r="Z78" s="149">
        <f>+IFERROR(IF(COUNT(Z26,Z71,Z76),ROUND(SUM(Z26,Z71,Z76),0),""),"")</f>
        <v>5157110</v>
      </c>
      <c r="AA78" s="149">
        <f t="shared" si="59" ref="AA78:AC78">+IFERROR(IF(COUNT(AA26,AA71,AA76),ROUND(SUM(AA26,AA71,AA76),0),""),"")</f>
        <v>0</v>
      </c>
      <c r="AB78" s="149">
        <f t="shared" si="59"/>
        <v>0</v>
      </c>
      <c r="AC78" s="149">
        <f t="shared" si="59"/>
        <v>0</v>
      </c>
    </row>
    <row r="79" spans="5:44" ht="22.5" customHeight="1">
      <c r="E79" s="595" t="s">
        <v>69</v>
      </c>
      <c r="F79" s="595"/>
      <c r="G79" s="595"/>
      <c r="H79" s="149">
        <f>+IFERROR(IF(COUNT(H26,H71,H77),ROUND(SUM(H26,H71,H77),0),""),"")</f>
        <v>2449</v>
      </c>
      <c r="I79" s="149">
        <f>+IFERROR(IF(COUNT(I26,I71,I77),ROUND(SUM(I26,I71,I77),0),""),"")</f>
        <v>6477070</v>
      </c>
      <c r="J79" s="149" t="str">
        <f>+IFERROR(IF(COUNT(J26,J71,J77),ROUND(SUM(J26,J71,J77),0),""),"")</f>
        <v/>
      </c>
      <c r="K79" s="149" t="str">
        <f>+IFERROR(IF(COUNT(K26,K71,K77),ROUND(SUM(K26,K71,K77),0),""),"")</f>
        <v/>
      </c>
      <c r="L79" s="149">
        <f>+IFERROR(IF(COUNT(L26,L71,L77),ROUND(SUM(L26,L71,L77),0),""),"")</f>
        <v>6477070</v>
      </c>
      <c r="M79" s="273">
        <f>+IFERROR(IF(COUNT(L78),ROUND(L78/'Shareholding Pattern'!$L$78*100,2),""),"")</f>
        <v>100</v>
      </c>
      <c r="N79" s="153">
        <f>+IFERROR(IF(COUNT(N26,N71,N77),ROUND(SUM(N26,N71,N77),0),""),"")</f>
        <v>6477070</v>
      </c>
      <c r="O79" s="153" t="str">
        <f>+IFERROR(IF(COUNT(O26,O71,O77),ROUND(SUM(O26,O71,O77),0),""),"")</f>
        <v/>
      </c>
      <c r="P79" s="149">
        <f>+IFERROR(IF(COUNT(P26,P71,P77),ROUND(SUM(P26,P71,P77),0),""),"")</f>
        <v>6477070</v>
      </c>
      <c r="Q79" s="176">
        <f>+IFERROR(IF(COUNT(P79),ROUND(P79/'Shareholding Pattern'!$P$79*100,2),""),"")</f>
        <v>100</v>
      </c>
      <c r="R79" s="149" t="str">
        <f>+IFERROR(IF(COUNT(R26,R71,R77),ROUND(SUM(R26,R71,R77),0),""),"")</f>
        <v/>
      </c>
      <c r="S79" s="149" t="str">
        <f>+IFERROR(IF(COUNT(S26,S71,S77),ROUND(SUM(S26,S71,S77),0),""),"")</f>
        <v/>
      </c>
      <c r="T79" s="149" t="str">
        <f>+IFERROR(IF(COUNT(T26,T71,T77),ROUND(SUM(T26,T71,T77),0),""),"")</f>
        <v/>
      </c>
      <c r="U79" s="274">
        <f>+IFERROR(IF(COUNT(U26,U71,U77),ROUND(SUM(U26,U71,U77),0),""),"")</f>
        <v>100</v>
      </c>
      <c r="V79" s="149" t="str">
        <f>+IFERROR(IF(COUNT(V26,V71,V77),ROUND(SUM(V26,V71,V77),0),""),"")</f>
        <v/>
      </c>
      <c r="W79" s="182" t="str">
        <f t="shared" si="57"/>
        <v/>
      </c>
      <c r="X79" s="149" t="str">
        <f>+IFERROR(IF(COUNT(X26,X71,X77),ROUND(SUM(X26,X71,X77),0),""),"")</f>
        <v/>
      </c>
      <c r="Y79" s="182" t="str">
        <f>+IFERROR(IF(COUNT(X79),ROUND(SUM(X79)/SUM(L79)*100,2),""),0)</f>
        <v/>
      </c>
      <c r="Z79" s="149">
        <f>+IFERROR(IF(COUNT(Z26,Z71,Z77),ROUND(SUM(Z26,Z71,Z77),0),""),"")</f>
        <v>5157110</v>
      </c>
      <c r="AA79" s="149">
        <f t="shared" si="60" ref="AA79:AC79">+IFERROR(IF(COUNT(AA26,AA71,AA77),ROUND(SUM(AA26,AA71,AA77),0),""),"")</f>
        <v>0</v>
      </c>
      <c r="AB79" s="149">
        <f t="shared" si="60"/>
        <v>0</v>
      </c>
      <c r="AC79" s="149">
        <f t="shared" si="60"/>
        <v>0</v>
      </c>
      <c r="AR79" t="s">
        <v>191</v>
      </c>
    </row>
    <row r="80" spans="5:29" ht="35.1" customHeight="1">
      <c r="E80" s="583" t="s">
        <v>165</v>
      </c>
      <c r="F80" s="584"/>
      <c r="G80" s="584"/>
      <c r="H80" s="584"/>
      <c r="I80" s="584"/>
      <c r="J80" s="584"/>
      <c r="K80" s="584"/>
      <c r="L80" s="584"/>
      <c r="M80" s="585"/>
      <c r="N80" s="588"/>
      <c r="O80" s="587"/>
      <c r="P80" s="342"/>
      <c r="Q80" s="245"/>
      <c r="R80" s="340"/>
      <c r="S80" s="340"/>
      <c r="T80" s="340"/>
      <c r="U80" s="245"/>
      <c r="V80" s="245"/>
      <c r="W80" s="245"/>
      <c r="X80" s="532"/>
      <c r="Y80" s="532"/>
      <c r="Z80" s="532"/>
      <c r="AA80" s="532"/>
      <c r="AB80" s="532"/>
      <c r="AC80" s="533"/>
    </row>
    <row r="81" spans="5:29" ht="35.1" customHeight="1">
      <c r="E81" s="583" t="s">
        <v>529</v>
      </c>
      <c r="F81" s="584"/>
      <c r="G81" s="584"/>
      <c r="H81" s="584"/>
      <c r="I81" s="584"/>
      <c r="J81" s="584"/>
      <c r="K81" s="584"/>
      <c r="L81" s="584"/>
      <c r="M81" s="585"/>
      <c r="N81" s="586"/>
      <c r="O81" s="587"/>
      <c r="P81" s="342"/>
      <c r="Q81" s="245"/>
      <c r="R81" s="340"/>
      <c r="S81" s="340"/>
      <c r="T81" s="340"/>
      <c r="U81" s="245"/>
      <c r="V81" s="245"/>
      <c r="W81" s="245"/>
      <c r="X81" s="532"/>
      <c r="Y81" s="532"/>
      <c r="Z81" s="532"/>
      <c r="AA81" s="532"/>
      <c r="AB81" s="532"/>
      <c r="AC81" s="533"/>
    </row>
    <row r="82" spans="5:29" ht="35.1" customHeight="1">
      <c r="E82" s="583" t="s">
        <v>530</v>
      </c>
      <c r="F82" s="584"/>
      <c r="G82" s="584"/>
      <c r="H82" s="584"/>
      <c r="I82" s="584"/>
      <c r="J82" s="584"/>
      <c r="K82" s="584"/>
      <c r="L82" s="584"/>
      <c r="M82" s="585"/>
      <c r="N82" s="586"/>
      <c r="O82" s="587"/>
      <c r="P82" s="342"/>
      <c r="Q82" s="245"/>
      <c r="R82" s="340"/>
      <c r="S82" s="340"/>
      <c r="T82" s="340"/>
      <c r="U82" s="245"/>
      <c r="V82" s="245"/>
      <c r="W82" s="245"/>
      <c r="X82" s="532"/>
      <c r="Y82" s="532"/>
      <c r="Z82" s="532"/>
      <c r="AA82" s="532"/>
      <c r="AB82" s="532"/>
      <c r="AC82" s="533"/>
    </row>
    <row r="83" spans="5:29" ht="35.1" customHeight="1">
      <c r="E83" s="583" t="s">
        <v>531</v>
      </c>
      <c r="F83" s="584"/>
      <c r="G83" s="584"/>
      <c r="H83" s="584"/>
      <c r="I83" s="584"/>
      <c r="J83" s="584"/>
      <c r="K83" s="584"/>
      <c r="L83" s="584"/>
      <c r="M83" s="585"/>
      <c r="N83" s="588"/>
      <c r="O83" s="587"/>
      <c r="P83" s="342"/>
      <c r="Q83" s="245"/>
      <c r="R83" s="340"/>
      <c r="S83" s="340"/>
      <c r="T83" s="340"/>
      <c r="U83" s="245"/>
      <c r="V83" s="245"/>
      <c r="W83" s="245"/>
      <c r="X83" s="532"/>
      <c r="Y83" s="532"/>
      <c r="Z83" s="532"/>
      <c r="AA83" s="532"/>
      <c r="AB83" s="532"/>
      <c r="AC83" s="533"/>
    </row>
  </sheetData>
  <sheetProtection password="F884"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30:V40 V43:V49 V52:V54 V57:V69 V75:V76">
      <formula1>I30</formula1>
    </dataValidation>
    <dataValidation type="whole" operator="lessThanOrEqual" allowBlank="1" showInputMessage="1" showErrorMessage="1" sqref="Z30:Z40 Z43:Z49 Z52:Z54 Z57:Z69 Z75:Z76">
      <formula1>L30</formula1>
    </dataValidation>
    <dataValidation type="whole" operator="greaterThanOrEqual" allowBlank="1" showInputMessage="1" showErrorMessage="1" sqref="I30:K40 N30:O40 R30:S40 I43:K49 N43:O49 R43:S49 I52:K54 N52:O54 R52:S54 I57:K69 N57:O69 R57:S69 I75:K76 N75:O76 R75:S76">
      <formula1>0</formula1>
    </dataValidation>
    <dataValidation type="whole" operator="greaterThan" allowBlank="1" showInputMessage="1" showErrorMessage="1" sqref="H30:H40 H43:H49 H52:H54 H57:H69 H75:H76">
      <formula1>0</formula1>
    </dataValidation>
    <dataValidation operator="greaterThan" allowBlank="1" showInputMessage="1" showErrorMessage="1" sqref="H14:H17 H20:H24"/>
    <dataValidation type="whole" operator="lessThanOrEqual" allowBlank="1" showInputMessage="1" showErrorMessage="1" prompt="Sub-category (i) should be less than or equal to total number of shares." error="Sub-category (i) should be less than or equal to total number of shares." sqref="AA30:AA40 AA43:AA49 AA52:AA54 AA57:AA69">
      <formula1>L30</formula1>
    </dataValidation>
    <dataValidation type="whole" operator="lessThanOrEqual" allowBlank="1" showInputMessage="1" showErrorMessage="1" prompt="Sub-category (ii) should be less than or equal to total number of shares." error="Sub-category (ii) should be less than or equal to total number of shares." sqref="AB30:AB40 AB43:AB49 AB52:AB54 AB57:AB69">
      <formula1>L30</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Category I"/>
    <hyperlink ref="F33" location="Bank_Insti!F12" display="Banks"/>
    <hyperlink ref="F34" location="Insurance!F12" display="Insurance  Companies"/>
    <hyperlink ref="F35" location="Pension!F12" display="Provident Funds/ Pension Funds"/>
    <hyperlink ref="F52" location="'CG&amp;SG&amp;PI'!F12" display="Central Government / President of India"/>
    <hyperlink ref="F63" location="'Indivisual(aI)'!F12" display="Resident Individuals holding nominal share capital up to Rs. 2 lakhs"/>
    <hyperlink ref="F64" location="'Indivisual(aII)'!F12" display="Resident Individuals holding nominal share capital in excess of Rs. 2 lakhs"/>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ageMargins left="0.7" right="0.7" top="0.75" bottom="0.75" header="0.3" footer="0.3"/>
  <pageSetup orientation="portrait" paperSize="1" r:id="rId2"/>
  <ignoredErrors>
    <ignoredError sqref="P30 T30 L30:L32 L43 L57" formulaRange="1"/>
  </ignoredErrors>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faf03fb-1843-49a2-ab3d-5023673c767a}">
  <sheetPr codeName="Sheet26">
    <tabColor theme="7"/>
  </sheetPr>
  <dimension ref="D1:BB22"/>
  <sheetViews>
    <sheetView showGridLines="0" zoomScale="70" zoomScaleNormal="70" workbookViewId="0" topLeftCell="A1">
      <pane xSplit="3" ySplit="14" topLeftCell="D15" activePane="bottomRight" state="frozen"/>
      <selection pane="topLeft" activeCell="A7" sqref="A7"/>
      <selection pane="bottomLeft" activeCell="A15" sqref="A15"/>
      <selection pane="topRight" activeCell="D7" sqref="D7"/>
      <selection pane="bottomRight" activeCell="G19" sqref="G19"/>
    </sheetView>
  </sheetViews>
  <sheetFormatPr defaultColWidth="0" defaultRowHeight="15"/>
  <cols>
    <col min="1" max="1" width="2.2857142857142856" customWidth="1"/>
    <col min="2" max="2" width="2.142857142857143" customWidth="1"/>
    <col min="3" max="3" width="2" customWidth="1"/>
    <col min="4" max="4" width="7.142857142857143" customWidth="1"/>
    <col min="5" max="5" width="42.857142857142854" customWidth="1"/>
    <col min="6" max="6" width="46.57142857142857" customWidth="1"/>
    <col min="7" max="7" width="40" customWidth="1"/>
    <col min="8" max="8" width="13.714285714285714" customWidth="1"/>
    <col min="9" max="10" width="20.714285714285715" customWidth="1"/>
    <col min="11" max="12" width="20.714285714285715" hidden="1" customWidth="1"/>
    <col min="13" max="15" width="20.714285714285715" customWidth="1"/>
    <col min="16" max="16" width="20.714285714285715" hidden="1" customWidth="1"/>
    <col min="17" max="18" width="20.714285714285715" customWidth="1"/>
    <col min="19" max="21" width="20.714285714285715" hidden="1" customWidth="1"/>
    <col min="22" max="22" width="20.714285714285715" customWidth="1"/>
    <col min="23" max="24" width="20.714285714285715" hidden="1" customWidth="1"/>
    <col min="25" max="29" width="20.714285714285715" customWidth="1"/>
    <col min="30" max="31" width="1.8571428571428572" customWidth="1"/>
    <col min="32" max="16383" width="2.5714285714285716" hidden="1"/>
    <col min="16384" max="16384" width="1.8571428571428572" hidden="1"/>
  </cols>
  <sheetData>
    <row r="1" spans="9:54" ht="15" hidden="1">
      <c r="I1">
        <v>3</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5:29" ht="15" customHeight="1" hidden="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f ca="1">+IFERROR(IF(COUNT(I13:I18),ROUND(SUMIF($F$13:I18,"Category",I13:I18),0),""),"")</f>
        <v>26</v>
      </c>
      <c r="J3">
        <f ca="1">+IFERROR(IF(COUNT(J13:J18),ROUND(SUMIF($F$13:J18,"Category",J13:J18),0),""),"")</f>
        <v>332649</v>
      </c>
      <c r="K3" t="str">
        <f>+IFERROR(IF(COUNT(K13:K18),ROUND(SUMIF($F$13:K18,"Category",K13:K18),0),""),"")</f>
        <v/>
      </c>
      <c r="L3" t="str">
        <f>+IFERROR(IF(COUNT(L13:L18),ROUND(SUMIF($F$13:L18,"Category",L13:L18),0),""),"")</f>
        <v/>
      </c>
      <c r="M3">
        <f ca="1">+IFERROR(IF(COUNT(M13:M18),ROUND(SUMIF($F$13:M18,"Category",M13:M18),0),""),"")</f>
        <v>332649</v>
      </c>
      <c r="N3">
        <f ca="1">+IFERROR(IF(COUNT(N13:N18),ROUND(SUMIF($F$13:N18,"Category",N13:N18),2),""),"")</f>
        <v>5.1399999999999997</v>
      </c>
      <c r="O3">
        <f ca="1">+IFERROR(IF(COUNT(O13:O18),ROUND(SUMIF($F$13:O18,"Category",O13:O18),0),""),"")</f>
        <v>332649</v>
      </c>
      <c r="P3" t="str">
        <f>+IFERROR(IF(COUNT(P13:P18),ROUND(SUMIF($F$13:P18,"Category",P13:P18),0),""),"")</f>
        <v/>
      </c>
      <c r="Q3">
        <f ca="1">+IFERROR(IF(COUNT(Q13:Q18),ROUND(SUMIF($F$13:Q18,"Category",Q13:Q18),0),""),"")</f>
        <v>332649</v>
      </c>
      <c r="R3">
        <f ca="1">+IFERROR(IF(COUNT(R13:R18),ROUND(SUMIF($F$13:R18,"Category",R13:R18),2),""),"")</f>
        <v>5.1399999999999997</v>
      </c>
      <c r="S3" t="str">
        <f>+IFERROR(IF(COUNT(S13:S18),ROUND(SUMIF($F$13:S18,"Category",S13:S18),0),""),"")</f>
        <v/>
      </c>
      <c r="T3" t="str">
        <f>+IFERROR(IF(COUNT(T13:T18),ROUND(SUMIF($F$13:T18,"Category",T13:T18),0),""),"")</f>
        <v/>
      </c>
      <c r="U3" t="str">
        <f>+IFERROR(IF(COUNT(U13:U18),ROUND(SUMIF($F$13:U18,"Category",U13:U18),0),""),"")</f>
        <v/>
      </c>
      <c r="V3">
        <f ca="1">+IFERROR(IF(COUNT(V13:V18),ROUND(SUMIF($F$13:V18,"Category",V13:V18),2),""),"")</f>
        <v>5.1399999999999997</v>
      </c>
      <c r="W3" t="str">
        <f>+IFERROR(IF(COUNT(W13:W18),ROUND(SUMIF($F$13:W18,"Category",W13:W18),0),""),"")</f>
        <v/>
      </c>
      <c r="X3" t="str">
        <f>+IFERROR(IF(COUNT(X13:X18),ROUND(SUMIF($F$13:X18,"Category",X13:X18),2),""),"")</f>
        <v/>
      </c>
      <c r="Y3">
        <f ca="1">+IFERROR(IF(COUNT(Y13:Y18),ROUND(SUMIF($F$13:Y18,"Category",Y13:Y18),0),""),"")</f>
        <v>322649</v>
      </c>
    </row>
    <row r="4" ht="15" hidden="1"/>
    <row r="5" ht="15" hidden="1"/>
    <row r="6" ht="15" hidden="1"/>
    <row r="9" spans="4:48" ht="29.25" customHeight="1">
      <c r="D9" s="603" t="s">
        <v>119</v>
      </c>
      <c r="E9" s="603" t="s">
        <v>34</v>
      </c>
      <c r="F9" s="603" t="s">
        <v>376</v>
      </c>
      <c r="G9" s="609" t="s">
        <v>118</v>
      </c>
      <c r="H9" s="558" t="s">
        <v>1</v>
      </c>
      <c r="I9" s="609" t="s">
        <v>368</v>
      </c>
      <c r="J9" s="558" t="s">
        <v>3</v>
      </c>
      <c r="K9" s="558" t="s">
        <v>4</v>
      </c>
      <c r="L9" s="558" t="s">
        <v>5</v>
      </c>
      <c r="M9" s="558" t="s">
        <v>6</v>
      </c>
      <c r="N9" s="558" t="s">
        <v>7</v>
      </c>
      <c r="O9" s="558" t="s">
        <v>8</v>
      </c>
      <c r="P9" s="558"/>
      <c r="Q9" s="558"/>
      <c r="R9" s="558"/>
      <c r="S9" s="558" t="s">
        <v>9</v>
      </c>
      <c r="T9" s="603" t="s">
        <v>447</v>
      </c>
      <c r="U9" s="603" t="s">
        <v>116</v>
      </c>
      <c r="V9" s="558" t="s">
        <v>89</v>
      </c>
      <c r="W9" s="558" t="s">
        <v>12</v>
      </c>
      <c r="X9" s="558"/>
      <c r="Y9" s="558" t="s">
        <v>14</v>
      </c>
      <c r="Z9" s="514" t="s">
        <v>441</v>
      </c>
      <c r="AA9" s="546" t="s">
        <v>708</v>
      </c>
      <c r="AB9" s="547"/>
      <c r="AC9" s="548"/>
      <c r="AV9" t="s">
        <v>34</v>
      </c>
    </row>
    <row r="10" spans="4:48" ht="31.5" customHeight="1">
      <c r="D10" s="604"/>
      <c r="E10" s="604"/>
      <c r="F10" s="604"/>
      <c r="G10" s="531"/>
      <c r="H10" s="558"/>
      <c r="I10" s="604"/>
      <c r="J10" s="558"/>
      <c r="K10" s="558"/>
      <c r="L10" s="558"/>
      <c r="M10" s="558"/>
      <c r="N10" s="558"/>
      <c r="O10" s="558" t="s">
        <v>15</v>
      </c>
      <c r="P10" s="558"/>
      <c r="Q10" s="558"/>
      <c r="R10" s="558" t="s">
        <v>16</v>
      </c>
      <c r="S10" s="558"/>
      <c r="T10" s="604"/>
      <c r="U10" s="604"/>
      <c r="V10" s="558"/>
      <c r="W10" s="558"/>
      <c r="X10" s="558"/>
      <c r="Y10" s="558"/>
      <c r="Z10" s="558"/>
      <c r="AA10" s="525" t="s">
        <v>709</v>
      </c>
      <c r="AB10" s="526"/>
      <c r="AC10" s="527"/>
      <c r="AV10" t="s">
        <v>379</v>
      </c>
    </row>
    <row r="11" spans="4:29" ht="45">
      <c r="D11" s="605"/>
      <c r="E11" s="605"/>
      <c r="F11" s="605"/>
      <c r="G11" s="513"/>
      <c r="H11" s="558"/>
      <c r="I11" s="605"/>
      <c r="J11" s="558"/>
      <c r="K11" s="558"/>
      <c r="L11" s="558"/>
      <c r="M11" s="558"/>
      <c r="N11" s="558"/>
      <c r="O11" s="40" t="s">
        <v>17</v>
      </c>
      <c r="P11" s="40" t="s">
        <v>18</v>
      </c>
      <c r="Q11" s="40" t="s">
        <v>19</v>
      </c>
      <c r="R11" s="558"/>
      <c r="S11" s="558"/>
      <c r="T11" s="605"/>
      <c r="U11" s="605"/>
      <c r="V11" s="558"/>
      <c r="W11" s="40" t="s">
        <v>20</v>
      </c>
      <c r="X11" s="40" t="s">
        <v>21</v>
      </c>
      <c r="Y11" s="558"/>
      <c r="Z11" s="558"/>
      <c r="AA11" s="399" t="s">
        <v>710</v>
      </c>
      <c r="AB11" s="399" t="s">
        <v>711</v>
      </c>
      <c r="AC11" s="399" t="s">
        <v>712</v>
      </c>
    </row>
    <row r="12" spans="4:33" ht="24.75" customHeight="1">
      <c r="D12" s="9" t="s">
        <v>686</v>
      </c>
      <c r="E12" s="81" t="s">
        <v>33</v>
      </c>
      <c r="F12" s="82"/>
      <c r="G12" s="206"/>
      <c r="H12" s="30"/>
      <c r="I12" s="30"/>
      <c r="J12" s="30"/>
      <c r="K12" s="30"/>
      <c r="L12" s="30"/>
      <c r="M12" s="30"/>
      <c r="N12" s="30"/>
      <c r="O12" s="30"/>
      <c r="P12" s="30"/>
      <c r="Q12" s="30"/>
      <c r="R12" s="30"/>
      <c r="S12" s="30"/>
      <c r="T12" s="30"/>
      <c r="U12" s="30"/>
      <c r="V12" s="30"/>
      <c r="W12" s="30"/>
      <c r="X12" s="30"/>
      <c r="Y12" s="30"/>
      <c r="Z12" s="30"/>
      <c r="AA12" s="30"/>
      <c r="AB12" s="30"/>
      <c r="AC12" s="31"/>
      <c r="AG12" s="11"/>
    </row>
    <row r="13" spans="4:33" s="11" customFormat="1" ht="15" hidden="1">
      <c r="D13" s="89"/>
      <c r="E13" s="77"/>
      <c r="F13" s="77"/>
      <c r="G13" s="270"/>
      <c r="H13" s="10"/>
      <c r="I13" s="16"/>
      <c r="J13" s="16"/>
      <c r="K13" s="47"/>
      <c r="L13" s="47"/>
      <c r="M13" s="223" t="str">
        <f>+IFERROR(IF(COUNT(J13:L13),ROUND(SUM(J13:L13),0),""),"")</f>
        <v/>
      </c>
      <c r="N13" s="221" t="str">
        <f>+IFERROR(IF(COUNT(M13),ROUND(M13/'Shareholding Pattern'!$L$78*100,2),""),"")</f>
        <v/>
      </c>
      <c r="O13" s="259" t="str">
        <f>IF(J13="","",J13)</f>
        <v/>
      </c>
      <c r="P13" s="47"/>
      <c r="Q13" s="223" t="str">
        <f>+IFERROR(IF(COUNT(O13:P13),ROUND(SUM(O13,P13),2),""),"")</f>
        <v/>
      </c>
      <c r="R13" s="221" t="str">
        <f>+IFERROR(IF(COUNT(Q13),ROUND(Q13/('Shareholding Pattern'!$P$79)*100,2),""),"")</f>
        <v/>
      </c>
      <c r="S13" s="47"/>
      <c r="T13" s="47"/>
      <c r="U13" s="224" t="str">
        <f>+IFERROR(IF(COUNT(S13:T13),ROUND(SUM(S13:T13),0),""),"")</f>
        <v/>
      </c>
      <c r="V13" s="221" t="str">
        <f>+IFERROR(IF(COUNT(M13,U13),ROUND(SUM(U13,M13)/SUM('Shareholding Pattern'!$L$78,'Shareholding Pattern'!$T$78)*100,2),""),"")</f>
        <v/>
      </c>
      <c r="W13" s="47"/>
      <c r="X13" s="221" t="str">
        <f>+IFERROR(IF(COUNT(W13),ROUND(SUM(W13)/SUM(M13)*100,2),""),0)</f>
        <v/>
      </c>
      <c r="Y13" s="47"/>
      <c r="Z13" s="265"/>
      <c r="AA13" s="47"/>
      <c r="AB13" s="47"/>
      <c r="AC13" s="47"/>
      <c r="AD13" s="11">
        <f>IF(SUM(H13:Y13)&gt;0,1,0)</f>
        <v>0</v>
      </c>
      <c r="AG13"/>
    </row>
    <row r="14" spans="4:29" ht="24.75" customHeight="1">
      <c r="D14" s="42"/>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9" ht="24.75" customHeight="1">
      <c r="D15" s="89">
        <v>1</v>
      </c>
      <c r="E15" s="447" t="s">
        <v>336</v>
      </c>
      <c r="F15" s="447" t="s">
        <v>34</v>
      </c>
      <c r="G15" s="270"/>
      <c r="H15" s="445"/>
      <c r="I15" s="47">
        <v>26</v>
      </c>
      <c r="J15" s="47">
        <v>332649</v>
      </c>
      <c r="K15" s="47"/>
      <c r="L15" s="47"/>
      <c r="M15" s="446">
        <f>+IFERROR(IF(COUNT(J15:L15),ROUND(SUM(J15:L15),0),""),"")</f>
        <v>332649</v>
      </c>
      <c r="N15" s="222">
        <f>+IFERROR(IF(COUNT(M15),ROUND(M15/'Shareholding Pattern'!$L$78*100,2),""),"")</f>
        <v>5.1399999999999997</v>
      </c>
      <c r="O15" s="47">
        <f>IF(J15="","",J15)</f>
        <v>332649</v>
      </c>
      <c r="P15" s="47"/>
      <c r="Q15" s="446">
        <f>+IFERROR(IF(COUNT(O15:P15),ROUND(SUM(O15,P15),2),""),"")</f>
        <v>332649</v>
      </c>
      <c r="R15" s="222">
        <f>+IFERROR(IF(COUNT(Q15),ROUND(Q15/('Shareholding Pattern'!$P$79)*100,2),""),"")</f>
        <v>5.1399999999999997</v>
      </c>
      <c r="S15" s="47"/>
      <c r="T15" s="47"/>
      <c r="U15" s="446" t="str">
        <f>+IFERROR(IF(COUNT(S15:T15),ROUND(SUM(S15:T15),0),""),"")</f>
        <v/>
      </c>
      <c r="V15" s="221">
        <f>+IFERROR(IF(COUNT(M15,U15),ROUND(SUM(U15,M15)/SUM('Shareholding Pattern'!$L$78,'Shareholding Pattern'!$T$78)*100,2),""),"")</f>
        <v>5.1399999999999997</v>
      </c>
      <c r="W15" s="47"/>
      <c r="X15" s="221" t="str">
        <f>+IFERROR(IF(COUNT(W15),ROUND(SUM(W15)/SUM(M15)*100,2),""),0)</f>
        <v/>
      </c>
      <c r="Y15" s="47">
        <v>322649</v>
      </c>
      <c r="Z15" s="265"/>
      <c r="AA15" s="47">
        <v>0</v>
      </c>
      <c r="AB15" s="47">
        <v>0</v>
      </c>
      <c r="AC15" s="47">
        <v>0</v>
      </c>
    </row>
    <row r="16" spans="4:29" ht="24.75" customHeight="1">
      <c r="D16" s="89">
        <v>2</v>
      </c>
      <c r="E16" s="447" t="s">
        <v>336</v>
      </c>
      <c r="F16" s="447" t="s">
        <v>379</v>
      </c>
      <c r="G16" s="447" t="s">
        <v>885</v>
      </c>
      <c r="H16" s="450" t="s">
        <v>886</v>
      </c>
      <c r="I16" s="451">
        <v>1</v>
      </c>
      <c r="J16" s="47">
        <v>130000</v>
      </c>
      <c r="K16" s="47"/>
      <c r="L16" s="47"/>
      <c r="M16" s="446">
        <f>+IFERROR(IF(COUNT(J16:L16),ROUND(SUM(J16:L16),0),""),"")</f>
        <v>130000</v>
      </c>
      <c r="N16" s="222">
        <f>+IFERROR(IF(COUNT(M16),ROUND(M16/'Shareholding Pattern'!$L$78*100,2),""),"")</f>
        <v>2.0099999999999998</v>
      </c>
      <c r="O16" s="47">
        <f>IF(J16="","",J16)</f>
        <v>130000</v>
      </c>
      <c r="P16" s="47"/>
      <c r="Q16" s="446">
        <f>+IFERROR(IF(COUNT(O16:P16),ROUND(SUM(O16,P16),2),""),"")</f>
        <v>130000</v>
      </c>
      <c r="R16" s="222">
        <f>+IFERROR(IF(COUNT(Q16),ROUND(Q16/('Shareholding Pattern'!$P$79)*100,2),""),"")</f>
        <v>2.0099999999999998</v>
      </c>
      <c r="S16" s="47"/>
      <c r="T16" s="47"/>
      <c r="U16" s="446" t="str">
        <f>+IFERROR(IF(COUNT(S16:T16),ROUND(SUM(S16:T16),0),""),"")</f>
        <v/>
      </c>
      <c r="V16" s="221">
        <f>+IFERROR(IF(COUNT(M16,U16),ROUND(SUM(U16,M16)/SUM('Shareholding Pattern'!$L$78,'Shareholding Pattern'!$T$78)*100,2),""),"")</f>
        <v>2.0099999999999998</v>
      </c>
      <c r="W16" s="47"/>
      <c r="X16" s="221" t="str">
        <f>+IFERROR(IF(COUNT(W16),ROUND(SUM(W16)/SUM(M16)*100,2),""),0)</f>
        <v/>
      </c>
      <c r="Y16" s="47">
        <v>130000</v>
      </c>
      <c r="Z16" s="265"/>
      <c r="AA16" s="47">
        <v>0</v>
      </c>
      <c r="AB16" s="47">
        <v>0</v>
      </c>
      <c r="AC16" s="47">
        <v>0</v>
      </c>
    </row>
    <row r="17" spans="4:29" ht="24.75" customHeight="1">
      <c r="D17" s="89">
        <v>3</v>
      </c>
      <c r="E17" s="447" t="s">
        <v>336</v>
      </c>
      <c r="F17" s="447" t="s">
        <v>379</v>
      </c>
      <c r="G17" s="447" t="s">
        <v>887</v>
      </c>
      <c r="H17" s="450" t="s">
        <v>888</v>
      </c>
      <c r="I17" s="451">
        <v>1</v>
      </c>
      <c r="J17" s="47">
        <v>70000</v>
      </c>
      <c r="K17" s="47"/>
      <c r="L17" s="47"/>
      <c r="M17" s="446">
        <f>+IFERROR(IF(COUNT(J17:L17),ROUND(SUM(J17:L17),0),""),"")</f>
        <v>70000</v>
      </c>
      <c r="N17" s="222">
        <f>+IFERROR(IF(COUNT(M17),ROUND(M17/'Shareholding Pattern'!$L$78*100,2),""),"")</f>
        <v>1.0800000000000001</v>
      </c>
      <c r="O17" s="47">
        <f>IF(J17="","",J17)</f>
        <v>70000</v>
      </c>
      <c r="P17" s="47"/>
      <c r="Q17" s="446">
        <f>+IFERROR(IF(COUNT(O17:P17),ROUND(SUM(O17,P17),2),""),"")</f>
        <v>70000</v>
      </c>
      <c r="R17" s="222">
        <f>+IFERROR(IF(COUNT(Q17),ROUND(Q17/('Shareholding Pattern'!$P$79)*100,2),""),"")</f>
        <v>1.0800000000000001</v>
      </c>
      <c r="S17" s="47"/>
      <c r="T17" s="47"/>
      <c r="U17" s="446" t="str">
        <f>+IFERROR(IF(COUNT(S17:T17),ROUND(SUM(S17:T17),0),""),"")</f>
        <v/>
      </c>
      <c r="V17" s="221">
        <f>+IFERROR(IF(COUNT(M17,U17),ROUND(SUM(U17,M17)/SUM('Shareholding Pattern'!$L$78,'Shareholding Pattern'!$T$78)*100,2),""),"")</f>
        <v>1.0800000000000001</v>
      </c>
      <c r="W17" s="47"/>
      <c r="X17" s="221" t="str">
        <f>+IFERROR(IF(COUNT(W17),ROUND(SUM(W17)/SUM(M17)*100,2),""),0)</f>
        <v/>
      </c>
      <c r="Y17" s="47">
        <v>70000</v>
      </c>
      <c r="Z17" s="265"/>
      <c r="AA17" s="47">
        <v>0</v>
      </c>
      <c r="AB17" s="47">
        <v>0</v>
      </c>
      <c r="AC17" s="47">
        <v>0</v>
      </c>
    </row>
    <row r="18" spans="4:29" ht="15" hidden="1">
      <c r="D18" s="200"/>
      <c r="E18" s="18"/>
      <c r="F18" s="18"/>
      <c r="G18" s="18"/>
      <c r="H18" s="18"/>
      <c r="I18" s="18"/>
      <c r="J18" s="18"/>
      <c r="K18" s="198"/>
      <c r="L18" s="198"/>
      <c r="M18" s="18"/>
      <c r="N18" s="18"/>
      <c r="O18" s="198"/>
      <c r="P18" s="198"/>
      <c r="Q18" s="18"/>
      <c r="R18" s="18"/>
      <c r="S18" s="18"/>
      <c r="T18" s="18"/>
      <c r="U18" s="18"/>
      <c r="V18" s="18"/>
      <c r="W18" s="198"/>
      <c r="X18" s="18"/>
      <c r="Y18" s="201"/>
      <c r="Z18" s="201"/>
      <c r="AA18" s="201"/>
      <c r="AB18" s="201"/>
      <c r="AC18" s="199"/>
    </row>
    <row r="19" spans="4:29" ht="24.95" customHeight="1">
      <c r="D19" s="128"/>
      <c r="E19" s="36"/>
      <c r="F19" s="36"/>
      <c r="G19" s="60" t="s">
        <v>392</v>
      </c>
      <c r="H19" s="60" t="s">
        <v>19</v>
      </c>
      <c r="I19" s="64">
        <f ca="1">+IFERROR(IF(COUNT(I13:I18),ROUND(SUMIF($F$13:I18,"Category",I13:I18),0),""),"")</f>
        <v>26</v>
      </c>
      <c r="J19" s="64">
        <f ca="1">+IFERROR(IF(COUNT(J13:J18),ROUND(SUMIF($F$13:J18,"Category",J13:J18),0),""),"")</f>
        <v>332649</v>
      </c>
      <c r="K19" s="64" t="str">
        <f>+IFERROR(IF(COUNT(K13:K18),ROUND(SUMIF($F$13:K18,"Category",K13:K18),0),""),"")</f>
        <v/>
      </c>
      <c r="L19" s="64" t="str">
        <f>+IFERROR(IF(COUNT(L13:L18),ROUND(SUMIF($F$13:L18,"Category",L13:L18),0),""),"")</f>
        <v/>
      </c>
      <c r="M19" s="64">
        <f ca="1">+IFERROR(IF(COUNT(M13:M18),ROUND(SUMIF($F$13:M18,"Category",M13:M18),0),""),"")</f>
        <v>332649</v>
      </c>
      <c r="N19" s="221">
        <f ca="1">+IFERROR(IF(COUNT(N13:N18),ROUND(SUMIF($F$13:N18,"Category",N13:N18),2),""),"")</f>
        <v>5.1399999999999997</v>
      </c>
      <c r="O19" s="185">
        <f ca="1">+IFERROR(IF(COUNT(O13:O18),ROUND(SUMIF($F$13:O18,"Category",O13:O18),0),""),"")</f>
        <v>332649</v>
      </c>
      <c r="P19" s="185" t="str">
        <f>+IFERROR(IF(COUNT(P13:P18),ROUND(SUMIF($F$13:P18,"Category",P13:P18),0),""),"")</f>
        <v/>
      </c>
      <c r="Q19" s="185">
        <f ca="1">+IFERROR(IF(COUNT(Q13:Q18),ROUND(SUMIF($F$13:Q18,"Category",Q13:Q18),0),""),"")</f>
        <v>332649</v>
      </c>
      <c r="R19" s="221">
        <f ca="1">+IFERROR(IF(COUNT(R13:R18),ROUND(SUMIF($F$13:R18,"Category",R13:R18),2),""),"")</f>
        <v>5.1399999999999997</v>
      </c>
      <c r="S19" s="64" t="str">
        <f>+IFERROR(IF(COUNT(S13:S18),ROUND(SUMIF($F$13:S18,"Category",S13:S18),0),""),"")</f>
        <v/>
      </c>
      <c r="T19" s="64" t="str">
        <f>+IFERROR(IF(COUNT(T13:T18),ROUND(SUMIF($F$13:T18,"Category",T13:T18),0),""),"")</f>
        <v/>
      </c>
      <c r="U19" s="64" t="str">
        <f>+IFERROR(IF(COUNT(U13:U18),ROUND(SUMIF($F$13:U18,"Category",U13:U18),0),""),"")</f>
        <v/>
      </c>
      <c r="V19" s="221">
        <f ca="1">+IFERROR(IF(COUNT(V13:V18),ROUND(SUMIF($F$13:V18,"Category",V13:V18),2),""),"")</f>
        <v>5.1399999999999997</v>
      </c>
      <c r="W19" s="64" t="str">
        <f>+IFERROR(IF(COUNT(W13:W18),ROUND(SUMIF($F$13:W18,"Category",W13:W18),0),""),"")</f>
        <v/>
      </c>
      <c r="X19" s="221" t="str">
        <f>+IFERROR(IF(COUNT(W19),ROUND(SUM(W19)/SUM(M19)*100,2),""),0)</f>
        <v/>
      </c>
      <c r="Y19" s="64">
        <f ca="1">+IFERROR(IF(COUNT(Y13:Y18),ROUND(SUMIF($F$13:Y18,"Category",Y13:Y18),0),""),"")</f>
        <v>322649</v>
      </c>
      <c r="Z19" s="406"/>
      <c r="AA19" s="64">
        <f ca="1">+IFERROR(IF(COUNT(AA13:AA18),ROUND(SUMIF($F$13:AA18,"Category",AA13:AA18),0),""),"")</f>
        <v>0</v>
      </c>
      <c r="AB19" s="64">
        <f ca="1">+IFERROR(IF(COUNT(AB13:AB18),ROUND(SUMIF($F$13:AB18,"Category",AB13:AB18),0),""),"")</f>
        <v>0</v>
      </c>
      <c r="AC19" s="64">
        <f ca="1">+IFERROR(IF(COUNT(AC13:AC18),ROUND(SUMIF($F$13:AC18,"Category",AC13:AC18),0),""),"")</f>
        <v>0</v>
      </c>
    </row>
    <row r="22" spans="7:7" ht="15">
      <c r="G22" s="102"/>
    </row>
  </sheetData>
  <sheetProtection password="F884" sheet="1" objects="1" scenarios="1"/>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Y15:Y17">
      <formula1>M13</formula1>
    </dataValidation>
    <dataValidation type="whole" operator="lessThanOrEqual" allowBlank="1" showInputMessage="1" showErrorMessage="1" sqref="W13 W15:W17">
      <formula1>J13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AA15:AA17">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AB15:AB17">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AC15:AC17">
      <formula1>M13</formula1>
    </dataValidation>
    <dataValidation type="whole" operator="greaterThanOrEqual" allowBlank="1" showInputMessage="1" showErrorMessage="1" sqref="J13:L13 O13:P13 S13:T13 J15:L17 O15:P17 S15:T17">
      <formula1>0</formula1>
    </dataValidation>
    <dataValidation type="textLength" operator="equal" allowBlank="1" showInputMessage="1" showErrorMessage="1" prompt="[A-Z][A-Z][A-Z][A-Z][A-Z][0-9][0-9][0-9][0-9][A-Z]_x000a__x000a_In absence of PAN write : ZZZZZ9999Z" sqref="H13 H15:H17">
      <formula1>10</formula1>
    </dataValidation>
    <dataValidation type="list" allowBlank="1" showInputMessage="1" showErrorMessage="1" sqref="F13 F15:F17">
      <formula1>$AV$9:$AV$10</formula1>
    </dataValidation>
    <dataValidation type="list" allowBlank="1" showInputMessage="1" showErrorMessage="1" sqref="E13 E15:E17">
      <formula1>$AE$1:$BB$1</formula1>
    </dataValidation>
    <dataValidation type="whole" operator="greaterThan" allowBlank="1" showInputMessage="1" showErrorMessage="1" sqref="I13 I15:I17">
      <formula1>0</formula1>
    </dataValidation>
  </dataValidations>
  <hyperlinks>
    <hyperlink ref="H19" location="'Shareholding Pattern'!F48" display="Total"/>
    <hyperlink ref="G19" location="'Shareholding Pattern'!F69" display="Click here to go back"/>
  </hyperlinks>
  <pageMargins left="0.7" right="0.7" top="0.75" bottom="0.75" header="0.3" footer="0.3"/>
  <pageSetup orientation="portrait" paperSize="1" r:id="rId3"/>
  <drawing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591e4b6-3c0d-40bd-b1be-3d4c537c3ca9}">
  <sheetPr codeName="Sheet58"/>
  <dimension ref="D2:N16"/>
  <sheetViews>
    <sheetView showGridLines="0" workbookViewId="0" topLeftCell="C16">
      <selection pane="topLeft" activeCell="D22" sqref="D22"/>
    </sheetView>
  </sheetViews>
  <sheetFormatPr defaultColWidth="0" defaultRowHeight="15"/>
  <cols>
    <col min="1" max="2" width="2.7142857142857144" style="18" hidden="1" customWidth="1"/>
    <col min="3" max="3" width="2.7142857142857144" style="18" customWidth="1"/>
    <col min="4" max="4" width="72.14285714285714" style="18" customWidth="1"/>
    <col min="5" max="5" width="24.142857142857142" style="18" customWidth="1"/>
    <col min="6" max="6" width="18.142857142857142" style="18" customWidth="1"/>
    <col min="7" max="7" width="20.714285714285715" style="18" customWidth="1"/>
    <col min="8" max="8" width="4" style="18" customWidth="1"/>
    <col min="9" max="10" width="1" style="18" hidden="1"/>
    <col min="11" max="14" width="2.7142857142857144" style="18" hidden="1"/>
    <col min="15" max="16383" width="10.142857142857142" style="18" hidden="1"/>
    <col min="16384" max="16384" width="1" style="18" hidden="1"/>
  </cols>
  <sheetData>
    <row r="1" ht="15" hidden="1"/>
    <row r="2" spans="5:7" ht="15" hidden="1">
      <c r="E2" s="18" t="s">
        <v>849</v>
      </c>
      <c r="F2" s="18" t="s">
        <v>850</v>
      </c>
      <c r="G2" s="18" t="s">
        <v>852</v>
      </c>
    </row>
    <row r="3" ht="15" hidden="1"/>
    <row r="4" ht="15" hidden="1"/>
    <row r="5" ht="15" hidden="1"/>
    <row r="6" ht="15" hidden="1"/>
    <row r="7" spans="7:7" ht="30" customHeight="1">
      <c r="G7" s="430"/>
    </row>
    <row r="8" spans="4:7" ht="30" customHeight="1">
      <c r="D8" s="621" t="s">
        <v>842</v>
      </c>
      <c r="E8" s="622"/>
      <c r="F8" s="623"/>
      <c r="G8" s="431"/>
    </row>
    <row r="9" spans="4:7" ht="31.5">
      <c r="D9" s="413" t="s">
        <v>107</v>
      </c>
      <c r="E9" s="413" t="s">
        <v>858</v>
      </c>
      <c r="F9" s="413" t="s">
        <v>850</v>
      </c>
      <c r="G9" s="432"/>
    </row>
    <row r="10" spans="4:14" ht="20.1" customHeight="1">
      <c r="D10" s="318" t="s">
        <v>843</v>
      </c>
      <c r="E10" s="427">
        <v>100</v>
      </c>
      <c r="F10" s="428">
        <v>0.93000000000000005</v>
      </c>
      <c r="G10" s="433"/>
      <c r="K10" s="18">
        <v>0</v>
      </c>
      <c r="L10" s="18">
        <v>0</v>
      </c>
      <c r="M10" s="18">
        <v>0</v>
      </c>
      <c r="N10" s="18">
        <v>0</v>
      </c>
    </row>
    <row r="11" spans="4:14" ht="20.1" customHeight="1">
      <c r="D11" s="319" t="s">
        <v>844</v>
      </c>
      <c r="E11" s="427">
        <v>100</v>
      </c>
      <c r="F11" s="427">
        <v>0.85999999999999999</v>
      </c>
      <c r="G11" s="433"/>
      <c r="K11" s="18">
        <v>0</v>
      </c>
      <c r="L11" s="18">
        <v>0</v>
      </c>
      <c r="M11" s="18">
        <v>0</v>
      </c>
      <c r="N11" s="18">
        <v>0</v>
      </c>
    </row>
    <row r="12" spans="4:14" ht="20.1" customHeight="1">
      <c r="D12" s="319" t="s">
        <v>845</v>
      </c>
      <c r="E12" s="427">
        <v>100</v>
      </c>
      <c r="F12" s="427">
        <v>0.77000000000000002</v>
      </c>
      <c r="G12" s="433"/>
      <c r="K12" s="18">
        <v>0</v>
      </c>
      <c r="L12" s="18">
        <v>0</v>
      </c>
      <c r="M12" s="18">
        <v>0</v>
      </c>
      <c r="N12" s="18">
        <v>0</v>
      </c>
    </row>
    <row r="13" spans="4:14" ht="15">
      <c r="D13" s="319" t="s">
        <v>846</v>
      </c>
      <c r="E13" s="427">
        <v>100</v>
      </c>
      <c r="F13" s="427">
        <v>0.87</v>
      </c>
      <c r="G13" s="433"/>
      <c r="K13" s="18">
        <v>0</v>
      </c>
      <c r="L13" s="18">
        <v>0</v>
      </c>
      <c r="M13" s="18">
        <v>0</v>
      </c>
      <c r="N13" s="18">
        <v>0</v>
      </c>
    </row>
    <row r="14" spans="4:14" ht="21.75" customHeight="1">
      <c r="D14" s="321" t="s">
        <v>847</v>
      </c>
      <c r="E14" s="429">
        <v>100</v>
      </c>
      <c r="F14" s="429">
        <v>0.91000000000000003</v>
      </c>
      <c r="G14" s="433"/>
      <c r="K14" s="18">
        <v>0</v>
      </c>
      <c r="L14" s="18">
        <v>0</v>
      </c>
      <c r="M14" s="18">
        <v>0</v>
      </c>
      <c r="N14" s="18">
        <v>0</v>
      </c>
    </row>
    <row r="15" spans="4:7" s="434" customFormat="1" ht="91.5" customHeight="1">
      <c r="D15" s="625" t="s">
        <v>857</v>
      </c>
      <c r="E15" s="626"/>
      <c r="F15" s="627"/>
      <c r="G15" s="435"/>
    </row>
    <row r="16" spans="4:6" ht="15" customHeight="1">
      <c r="D16" s="624"/>
      <c r="E16" s="624"/>
      <c r="F16" s="436"/>
    </row>
  </sheetData>
  <sheetProtection password="F884" sheet="1" objects="1" scenarios="1"/>
  <mergeCells count="3">
    <mergeCell ref="D8:F8"/>
    <mergeCell ref="D16:E16"/>
    <mergeCell ref="D15:F15"/>
  </mergeCells>
  <pageMargins left="0.7" right="0.7" top="0.75" bottom="0.75" header="0.3" footer="0.3"/>
  <pageSetup orientation="portrait" paperSize="1" r:id="rId2"/>
  <drawing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ffef578-404f-4450-a396-240360ffa9b4}">
  <sheetPr codeName="Sheet35"/>
  <dimension ref="A1:E238"/>
  <sheetViews>
    <sheetView workbookViewId="0" topLeftCell="A114">
      <selection pane="topLeft" activeCell="E120" sqref="E120:E122"/>
    </sheetView>
  </sheetViews>
  <sheetFormatPr defaultRowHeight="15"/>
  <cols>
    <col min="1" max="1" width="42" customWidth="1"/>
    <col min="2" max="2" width="51.57142857142857" customWidth="1"/>
    <col min="3" max="3" width="29.142857142857142" customWidth="1"/>
    <col min="4" max="4" width="15.428571428571429" customWidth="1"/>
    <col min="5" max="5" width="22" customWidth="1"/>
    <col min="6" max="8" width="9.142857142857142" customWidth="1"/>
    <col min="9" max="9" width="47.42857142857143" customWidth="1"/>
    <col min="10" max="24" width="9.142857142857142" customWidth="1"/>
    <col min="25" max="25" width="14" customWidth="1"/>
  </cols>
  <sheetData>
    <row r="1" spans="1:5" ht="18.75">
      <c r="A1" s="313" t="s">
        <v>455</v>
      </c>
      <c r="B1" s="313" t="s">
        <v>213</v>
      </c>
      <c r="C1" s="313" t="s">
        <v>456</v>
      </c>
      <c r="D1" s="313" t="s">
        <v>214</v>
      </c>
      <c r="E1" s="313" t="s">
        <v>552</v>
      </c>
    </row>
    <row r="2" spans="1:5" ht="18.75">
      <c r="A2" s="323" t="s">
        <v>457</v>
      </c>
      <c r="B2" s="323"/>
      <c r="C2" s="323"/>
      <c r="D2" s="323"/>
      <c r="E2" s="323"/>
    </row>
    <row r="3" spans="1:5" ht="15">
      <c r="A3" t="s">
        <v>217</v>
      </c>
      <c r="B3" t="s">
        <v>106</v>
      </c>
      <c r="C3" t="s">
        <v>218</v>
      </c>
      <c r="D3" t="s">
        <v>216</v>
      </c>
      <c r="E3" t="s">
        <v>559</v>
      </c>
    </row>
    <row r="4" spans="1:4" ht="15">
      <c r="A4" t="s">
        <v>471</v>
      </c>
      <c r="B4" t="s">
        <v>450</v>
      </c>
      <c r="C4" t="s">
        <v>215</v>
      </c>
      <c r="D4" t="s">
        <v>216</v>
      </c>
    </row>
    <row r="5" spans="1:4" ht="15">
      <c r="A5" t="s">
        <v>472</v>
      </c>
      <c r="B5" t="s">
        <v>451</v>
      </c>
      <c r="C5" t="s">
        <v>215</v>
      </c>
      <c r="D5" t="s">
        <v>216</v>
      </c>
    </row>
    <row r="6" spans="1:4" ht="15">
      <c r="A6" t="s">
        <v>452</v>
      </c>
      <c r="B6" t="s">
        <v>452</v>
      </c>
      <c r="C6" t="s">
        <v>541</v>
      </c>
      <c r="D6" t="s">
        <v>216</v>
      </c>
    </row>
    <row r="7" spans="1:5" ht="15">
      <c r="A7" t="s">
        <v>219</v>
      </c>
      <c r="B7" t="s">
        <v>105</v>
      </c>
      <c r="C7" t="s">
        <v>215</v>
      </c>
      <c r="D7" t="s">
        <v>216</v>
      </c>
      <c r="E7" t="s">
        <v>560</v>
      </c>
    </row>
    <row r="8" spans="1:5" ht="15">
      <c r="A8" t="s">
        <v>547</v>
      </c>
      <c r="B8" t="s">
        <v>442</v>
      </c>
      <c r="C8" t="s">
        <v>229</v>
      </c>
      <c r="D8" t="s">
        <v>225</v>
      </c>
      <c r="E8" t="s">
        <v>561</v>
      </c>
    </row>
    <row r="9" spans="1:4" ht="15">
      <c r="A9" t="s">
        <v>220</v>
      </c>
      <c r="B9" t="s">
        <v>91</v>
      </c>
      <c r="C9" t="s">
        <v>361</v>
      </c>
      <c r="D9" t="s">
        <v>216</v>
      </c>
    </row>
    <row r="10" spans="1:5" ht="15">
      <c r="A10" t="s">
        <v>221</v>
      </c>
      <c r="B10" t="s">
        <v>222</v>
      </c>
      <c r="C10" t="s">
        <v>359</v>
      </c>
      <c r="D10" t="s">
        <v>216</v>
      </c>
      <c r="E10" t="s">
        <v>562</v>
      </c>
    </row>
    <row r="11" spans="1:5" ht="15">
      <c r="A11" t="s">
        <v>223</v>
      </c>
      <c r="B11" t="s">
        <v>443</v>
      </c>
      <c r="C11" t="s">
        <v>224</v>
      </c>
      <c r="D11" t="s">
        <v>225</v>
      </c>
      <c r="E11" t="s">
        <v>563</v>
      </c>
    </row>
    <row r="12" spans="1:5" ht="15">
      <c r="A12" t="s">
        <v>548</v>
      </c>
      <c r="B12" t="s">
        <v>548</v>
      </c>
      <c r="C12" t="s">
        <v>224</v>
      </c>
      <c r="D12" t="s">
        <v>225</v>
      </c>
      <c r="E12" t="s">
        <v>564</v>
      </c>
    </row>
    <row r="13" spans="1:4" ht="15">
      <c r="A13" t="s">
        <v>549</v>
      </c>
      <c r="B13" t="s">
        <v>549</v>
      </c>
      <c r="C13" t="s">
        <v>224</v>
      </c>
      <c r="D13" t="s">
        <v>225</v>
      </c>
    </row>
    <row r="14" spans="1:4" ht="15">
      <c r="A14" t="s">
        <v>458</v>
      </c>
      <c r="B14" t="s">
        <v>92</v>
      </c>
      <c r="C14" t="s">
        <v>224</v>
      </c>
      <c r="D14" t="s">
        <v>225</v>
      </c>
    </row>
    <row r="15" spans="1:4" ht="15">
      <c r="A15" t="s">
        <v>226</v>
      </c>
      <c r="B15" t="s">
        <v>227</v>
      </c>
      <c r="C15" t="s">
        <v>360</v>
      </c>
      <c r="D15" t="s">
        <v>216</v>
      </c>
    </row>
    <row r="16" spans="1:5" ht="18.75">
      <c r="A16" s="323" t="s">
        <v>432</v>
      </c>
      <c r="B16" s="323"/>
      <c r="C16" s="323"/>
      <c r="D16" s="323"/>
      <c r="E16" s="323"/>
    </row>
    <row r="17" spans="1:4" ht="15">
      <c r="A17" t="s">
        <v>230</v>
      </c>
      <c r="B17" t="s">
        <v>495</v>
      </c>
      <c r="C17" t="s">
        <v>229</v>
      </c>
      <c r="D17" t="s">
        <v>225</v>
      </c>
    </row>
    <row r="18" spans="1:4" ht="15">
      <c r="A18" t="s">
        <v>474</v>
      </c>
      <c r="B18" t="s">
        <v>496</v>
      </c>
      <c r="C18" t="s">
        <v>229</v>
      </c>
      <c r="D18" t="s">
        <v>225</v>
      </c>
    </row>
    <row r="19" spans="1:4" ht="15">
      <c r="A19" t="s">
        <v>475</v>
      </c>
      <c r="B19" t="s">
        <v>497</v>
      </c>
      <c r="C19" t="s">
        <v>229</v>
      </c>
      <c r="D19" t="s">
        <v>225</v>
      </c>
    </row>
    <row r="20" spans="1:4" ht="15">
      <c r="A20" t="s">
        <v>476</v>
      </c>
      <c r="B20" t="s">
        <v>498</v>
      </c>
      <c r="C20" t="s">
        <v>229</v>
      </c>
      <c r="D20" t="s">
        <v>225</v>
      </c>
    </row>
    <row r="21" spans="1:4" ht="15">
      <c r="A21" t="s">
        <v>231</v>
      </c>
      <c r="B21" t="s">
        <v>499</v>
      </c>
      <c r="C21" t="s">
        <v>229</v>
      </c>
      <c r="D21" t="s">
        <v>225</v>
      </c>
    </row>
    <row r="22" spans="1:4" ht="15">
      <c r="A22" t="s">
        <v>480</v>
      </c>
      <c r="B22" t="s">
        <v>500</v>
      </c>
      <c r="C22" t="s">
        <v>229</v>
      </c>
      <c r="D22" t="s">
        <v>225</v>
      </c>
    </row>
    <row r="23" spans="1:4" ht="15">
      <c r="A23" t="s">
        <v>481</v>
      </c>
      <c r="B23" t="s">
        <v>501</v>
      </c>
      <c r="C23" t="s">
        <v>229</v>
      </c>
      <c r="D23" t="s">
        <v>225</v>
      </c>
    </row>
    <row r="24" spans="1:4" ht="15">
      <c r="A24" t="s">
        <v>482</v>
      </c>
      <c r="B24" t="s">
        <v>502</v>
      </c>
      <c r="C24" t="s">
        <v>229</v>
      </c>
      <c r="D24" t="s">
        <v>225</v>
      </c>
    </row>
    <row r="25" spans="1:4" ht="15">
      <c r="A25" t="s">
        <v>232</v>
      </c>
      <c r="B25" t="s">
        <v>503</v>
      </c>
      <c r="C25" t="s">
        <v>229</v>
      </c>
      <c r="D25" t="s">
        <v>225</v>
      </c>
    </row>
    <row r="26" spans="1:4" ht="15">
      <c r="A26" t="s">
        <v>483</v>
      </c>
      <c r="B26" t="s">
        <v>504</v>
      </c>
      <c r="C26" t="s">
        <v>229</v>
      </c>
      <c r="D26" t="s">
        <v>225</v>
      </c>
    </row>
    <row r="27" spans="1:4" ht="15">
      <c r="A27" t="s">
        <v>484</v>
      </c>
      <c r="B27" t="s">
        <v>505</v>
      </c>
      <c r="C27" t="s">
        <v>229</v>
      </c>
      <c r="D27" t="s">
        <v>225</v>
      </c>
    </row>
    <row r="28" spans="1:4" ht="15">
      <c r="A28" t="s">
        <v>485</v>
      </c>
      <c r="B28" t="s">
        <v>506</v>
      </c>
      <c r="C28" t="s">
        <v>229</v>
      </c>
      <c r="D28" t="s">
        <v>225</v>
      </c>
    </row>
    <row r="29" spans="1:4" ht="15">
      <c r="A29" t="s">
        <v>233</v>
      </c>
      <c r="B29" t="s">
        <v>507</v>
      </c>
      <c r="C29" t="s">
        <v>229</v>
      </c>
      <c r="D29" t="s">
        <v>225</v>
      </c>
    </row>
    <row r="30" spans="1:4" ht="15">
      <c r="A30" t="s">
        <v>486</v>
      </c>
      <c r="B30" t="s">
        <v>508</v>
      </c>
      <c r="C30" t="s">
        <v>229</v>
      </c>
      <c r="D30" t="s">
        <v>225</v>
      </c>
    </row>
    <row r="31" spans="1:4" ht="15">
      <c r="A31" t="s">
        <v>487</v>
      </c>
      <c r="B31" t="s">
        <v>509</v>
      </c>
      <c r="C31" t="s">
        <v>229</v>
      </c>
      <c r="D31" t="s">
        <v>225</v>
      </c>
    </row>
    <row r="32" spans="1:4" ht="15">
      <c r="A32" t="s">
        <v>488</v>
      </c>
      <c r="B32" t="s">
        <v>510</v>
      </c>
      <c r="C32" t="s">
        <v>229</v>
      </c>
      <c r="D32" t="s">
        <v>225</v>
      </c>
    </row>
    <row r="33" spans="1:4" ht="15">
      <c r="A33" t="s">
        <v>234</v>
      </c>
      <c r="B33" t="s">
        <v>511</v>
      </c>
      <c r="C33" t="s">
        <v>229</v>
      </c>
      <c r="D33" t="s">
        <v>225</v>
      </c>
    </row>
    <row r="34" spans="1:4" ht="15">
      <c r="A34" t="s">
        <v>489</v>
      </c>
      <c r="B34" t="s">
        <v>512</v>
      </c>
      <c r="C34" t="s">
        <v>229</v>
      </c>
      <c r="D34" t="s">
        <v>225</v>
      </c>
    </row>
    <row r="35" spans="1:4" ht="15">
      <c r="A35" t="s">
        <v>490</v>
      </c>
      <c r="B35" t="s">
        <v>513</v>
      </c>
      <c r="C35" t="s">
        <v>229</v>
      </c>
      <c r="D35" t="s">
        <v>225</v>
      </c>
    </row>
    <row r="36" spans="1:4" ht="15">
      <c r="A36" t="s">
        <v>491</v>
      </c>
      <c r="B36" t="s">
        <v>514</v>
      </c>
      <c r="C36" t="s">
        <v>229</v>
      </c>
      <c r="D36" t="s">
        <v>225</v>
      </c>
    </row>
    <row r="37" spans="1:4" ht="15">
      <c r="A37" t="s">
        <v>235</v>
      </c>
      <c r="B37" t="s">
        <v>515</v>
      </c>
      <c r="C37" t="s">
        <v>229</v>
      </c>
      <c r="D37" t="s">
        <v>225</v>
      </c>
    </row>
    <row r="38" spans="1:4" ht="15">
      <c r="A38" t="s">
        <v>492</v>
      </c>
      <c r="B38" t="s">
        <v>516</v>
      </c>
      <c r="C38" t="s">
        <v>229</v>
      </c>
      <c r="D38" t="s">
        <v>225</v>
      </c>
    </row>
    <row r="39" spans="1:4" ht="15">
      <c r="A39" t="s">
        <v>493</v>
      </c>
      <c r="B39" t="s">
        <v>517</v>
      </c>
      <c r="C39" t="s">
        <v>229</v>
      </c>
      <c r="D39" t="s">
        <v>225</v>
      </c>
    </row>
    <row r="40" spans="1:4" ht="15">
      <c r="A40" t="s">
        <v>494</v>
      </c>
      <c r="B40" t="s">
        <v>518</v>
      </c>
      <c r="C40" t="s">
        <v>229</v>
      </c>
      <c r="D40" t="s">
        <v>225</v>
      </c>
    </row>
    <row r="41" spans="1:4" ht="15">
      <c r="A41" t="s">
        <v>228</v>
      </c>
      <c r="B41" t="s">
        <v>519</v>
      </c>
      <c r="C41" t="s">
        <v>229</v>
      </c>
      <c r="D41" t="s">
        <v>225</v>
      </c>
    </row>
    <row r="42" spans="1:4" ht="15">
      <c r="A42" t="s">
        <v>477</v>
      </c>
      <c r="B42" t="s">
        <v>520</v>
      </c>
      <c r="C42" t="s">
        <v>229</v>
      </c>
      <c r="D42" t="s">
        <v>225</v>
      </c>
    </row>
    <row r="43" spans="1:4" ht="15">
      <c r="A43" t="s">
        <v>478</v>
      </c>
      <c r="B43" t="s">
        <v>521</v>
      </c>
      <c r="C43" t="s">
        <v>229</v>
      </c>
      <c r="D43" t="s">
        <v>225</v>
      </c>
    </row>
    <row r="44" spans="1:4" ht="15">
      <c r="A44" t="s">
        <v>479</v>
      </c>
      <c r="B44" t="s">
        <v>522</v>
      </c>
      <c r="C44" t="s">
        <v>229</v>
      </c>
      <c r="D44" t="s">
        <v>225</v>
      </c>
    </row>
    <row r="45" spans="1:5" ht="18.75">
      <c r="A45" s="323" t="s">
        <v>434</v>
      </c>
      <c r="B45" s="323"/>
      <c r="C45" s="323"/>
      <c r="D45" s="323"/>
      <c r="E45" s="323"/>
    </row>
    <row r="46" spans="1:4" ht="15">
      <c r="A46" s="326" t="s">
        <v>263</v>
      </c>
      <c r="B46" t="s">
        <v>166</v>
      </c>
      <c r="C46" t="s">
        <v>236</v>
      </c>
      <c r="D46" t="s">
        <v>216</v>
      </c>
    </row>
    <row r="47" spans="1:4" ht="15">
      <c r="A47" s="326" t="s">
        <v>264</v>
      </c>
      <c r="B47" t="s">
        <v>167</v>
      </c>
      <c r="C47" t="s">
        <v>236</v>
      </c>
      <c r="D47" t="s">
        <v>216</v>
      </c>
    </row>
    <row r="48" spans="1:4" ht="15">
      <c r="A48" s="326" t="s">
        <v>265</v>
      </c>
      <c r="B48" t="s">
        <v>168</v>
      </c>
      <c r="C48" t="s">
        <v>236</v>
      </c>
      <c r="D48" t="s">
        <v>216</v>
      </c>
    </row>
    <row r="49" spans="1:4" ht="15">
      <c r="A49" s="326" t="s">
        <v>266</v>
      </c>
      <c r="B49" t="s">
        <v>169</v>
      </c>
      <c r="C49" t="s">
        <v>236</v>
      </c>
      <c r="D49" t="s">
        <v>216</v>
      </c>
    </row>
    <row r="50" spans="1:4" ht="15">
      <c r="A50" s="329" t="s">
        <v>262</v>
      </c>
      <c r="B50" s="330" t="s">
        <v>170</v>
      </c>
      <c r="C50" s="330" t="s">
        <v>236</v>
      </c>
      <c r="D50" s="330" t="s">
        <v>216</v>
      </c>
    </row>
    <row r="51" spans="1:4" ht="15">
      <c r="A51" s="326" t="s">
        <v>268</v>
      </c>
      <c r="B51" t="s">
        <v>171</v>
      </c>
      <c r="C51" t="s">
        <v>236</v>
      </c>
      <c r="D51" t="s">
        <v>216</v>
      </c>
    </row>
    <row r="52" spans="1:4" ht="15">
      <c r="A52" s="326" t="s">
        <v>556</v>
      </c>
      <c r="B52" t="s">
        <v>172</v>
      </c>
      <c r="C52" t="s">
        <v>236</v>
      </c>
      <c r="D52" t="s">
        <v>216</v>
      </c>
    </row>
    <row r="53" spans="1:4" ht="15">
      <c r="A53" s="326" t="s">
        <v>557</v>
      </c>
      <c r="B53" t="s">
        <v>174</v>
      </c>
      <c r="C53" t="s">
        <v>236</v>
      </c>
      <c r="D53" t="s">
        <v>216</v>
      </c>
    </row>
    <row r="54" spans="1:4" ht="15">
      <c r="A54" s="326" t="s">
        <v>558</v>
      </c>
      <c r="B54" t="s">
        <v>173</v>
      </c>
      <c r="C54" t="s">
        <v>236</v>
      </c>
      <c r="D54" t="s">
        <v>216</v>
      </c>
    </row>
    <row r="55" spans="1:4" ht="15">
      <c r="A55" s="326" t="s">
        <v>269</v>
      </c>
      <c r="B55" t="s">
        <v>175</v>
      </c>
      <c r="C55" t="s">
        <v>236</v>
      </c>
      <c r="D55" t="s">
        <v>216</v>
      </c>
    </row>
    <row r="56" spans="1:4" ht="15">
      <c r="A56" s="329" t="s">
        <v>267</v>
      </c>
      <c r="B56" s="330" t="s">
        <v>176</v>
      </c>
      <c r="C56" s="330" t="s">
        <v>236</v>
      </c>
      <c r="D56" s="330" t="s">
        <v>216</v>
      </c>
    </row>
    <row r="57" spans="1:4" ht="15">
      <c r="A57" s="329" t="s">
        <v>550</v>
      </c>
      <c r="B57" s="330" t="s">
        <v>177</v>
      </c>
      <c r="C57" s="330" t="s">
        <v>236</v>
      </c>
      <c r="D57" s="330" t="s">
        <v>216</v>
      </c>
    </row>
    <row r="58" spans="1:4" ht="15">
      <c r="A58" s="325" t="s">
        <v>270</v>
      </c>
      <c r="B58" t="s">
        <v>271</v>
      </c>
      <c r="C58" t="s">
        <v>236</v>
      </c>
      <c r="D58" t="s">
        <v>216</v>
      </c>
    </row>
    <row r="59" spans="1:4" ht="15">
      <c r="A59" s="325" t="s">
        <v>272</v>
      </c>
      <c r="B59" t="s">
        <v>178</v>
      </c>
      <c r="C59" t="s">
        <v>236</v>
      </c>
      <c r="D59" t="s">
        <v>216</v>
      </c>
    </row>
    <row r="60" spans="1:4" ht="15">
      <c r="A60" s="325" t="s">
        <v>273</v>
      </c>
      <c r="B60" t="s">
        <v>179</v>
      </c>
      <c r="C60" t="s">
        <v>236</v>
      </c>
      <c r="D60" t="s">
        <v>216</v>
      </c>
    </row>
    <row r="61" spans="1:4" ht="15">
      <c r="A61" s="325" t="s">
        <v>841</v>
      </c>
      <c r="B61" t="s">
        <v>719</v>
      </c>
      <c r="C61" t="s">
        <v>236</v>
      </c>
      <c r="D61" t="s">
        <v>216</v>
      </c>
    </row>
    <row r="62" spans="1:4" ht="15">
      <c r="A62" s="325" t="s">
        <v>275</v>
      </c>
      <c r="B62" t="s">
        <v>181</v>
      </c>
      <c r="C62" t="s">
        <v>236</v>
      </c>
      <c r="D62" t="s">
        <v>216</v>
      </c>
    </row>
    <row r="63" spans="1:4" ht="15">
      <c r="A63" s="325" t="s">
        <v>276</v>
      </c>
      <c r="B63" t="s">
        <v>182</v>
      </c>
      <c r="C63" t="s">
        <v>236</v>
      </c>
      <c r="D63" t="s">
        <v>216</v>
      </c>
    </row>
    <row r="64" spans="1:4" ht="15">
      <c r="A64" s="325" t="s">
        <v>801</v>
      </c>
      <c r="B64" t="s">
        <v>720</v>
      </c>
      <c r="C64" t="s">
        <v>236</v>
      </c>
      <c r="D64" t="s">
        <v>216</v>
      </c>
    </row>
    <row r="65" spans="1:4" ht="15">
      <c r="A65" s="325" t="s">
        <v>802</v>
      </c>
      <c r="B65" t="s">
        <v>721</v>
      </c>
      <c r="C65" t="s">
        <v>236</v>
      </c>
      <c r="D65" t="s">
        <v>216</v>
      </c>
    </row>
    <row r="66" spans="1:4" ht="15">
      <c r="A66" s="327" t="s">
        <v>278</v>
      </c>
      <c r="B66" t="s">
        <v>183</v>
      </c>
      <c r="C66" t="s">
        <v>236</v>
      </c>
      <c r="D66" t="s">
        <v>216</v>
      </c>
    </row>
    <row r="67" spans="1:4" ht="15">
      <c r="A67" s="325" t="s">
        <v>803</v>
      </c>
      <c r="B67" t="s">
        <v>722</v>
      </c>
      <c r="C67" t="s">
        <v>236</v>
      </c>
      <c r="D67" t="s">
        <v>216</v>
      </c>
    </row>
    <row r="68" spans="1:4" ht="15">
      <c r="A68" s="325" t="s">
        <v>804</v>
      </c>
      <c r="B68" t="s">
        <v>723</v>
      </c>
      <c r="C68" t="s">
        <v>236</v>
      </c>
      <c r="D68" t="s">
        <v>216</v>
      </c>
    </row>
    <row r="69" spans="1:4" ht="15">
      <c r="A69" s="331" t="s">
        <v>839</v>
      </c>
      <c r="B69" s="330" t="s">
        <v>805</v>
      </c>
      <c r="C69" t="s">
        <v>236</v>
      </c>
      <c r="D69" t="s">
        <v>216</v>
      </c>
    </row>
    <row r="70" spans="1:4" ht="15">
      <c r="A70" s="325" t="s">
        <v>806</v>
      </c>
      <c r="B70" t="s">
        <v>724</v>
      </c>
      <c r="C70" t="s">
        <v>236</v>
      </c>
      <c r="D70" t="s">
        <v>216</v>
      </c>
    </row>
    <row r="71" spans="1:4" ht="15">
      <c r="A71" s="325" t="s">
        <v>274</v>
      </c>
      <c r="B71" t="s">
        <v>180</v>
      </c>
      <c r="C71" t="s">
        <v>236</v>
      </c>
      <c r="D71" t="s">
        <v>216</v>
      </c>
    </row>
    <row r="72" spans="1:4" ht="15">
      <c r="A72" s="325" t="s">
        <v>807</v>
      </c>
      <c r="B72" t="s">
        <v>725</v>
      </c>
      <c r="C72" t="s">
        <v>236</v>
      </c>
      <c r="D72" t="s">
        <v>216</v>
      </c>
    </row>
    <row r="73" spans="1:4" ht="15">
      <c r="A73" s="325" t="s">
        <v>808</v>
      </c>
      <c r="B73" t="s">
        <v>726</v>
      </c>
      <c r="C73" t="s">
        <v>236</v>
      </c>
      <c r="D73" t="s">
        <v>216</v>
      </c>
    </row>
    <row r="74" spans="1:4" ht="15">
      <c r="A74" s="325" t="s">
        <v>809</v>
      </c>
      <c r="B74" t="s">
        <v>727</v>
      </c>
      <c r="C74" t="s">
        <v>236</v>
      </c>
      <c r="D74" t="s">
        <v>216</v>
      </c>
    </row>
    <row r="75" spans="1:4" ht="15">
      <c r="A75" s="325" t="s">
        <v>279</v>
      </c>
      <c r="B75" t="s">
        <v>184</v>
      </c>
      <c r="C75" t="s">
        <v>236</v>
      </c>
      <c r="D75" t="s">
        <v>216</v>
      </c>
    </row>
    <row r="76" spans="1:4" ht="15">
      <c r="A76" s="325" t="s">
        <v>810</v>
      </c>
      <c r="B76" t="s">
        <v>728</v>
      </c>
      <c r="C76" t="s">
        <v>236</v>
      </c>
      <c r="D76" t="s">
        <v>216</v>
      </c>
    </row>
    <row r="77" spans="1:4" ht="15">
      <c r="A77" s="331" t="s">
        <v>840</v>
      </c>
      <c r="B77" s="330" t="s">
        <v>838</v>
      </c>
      <c r="C77" t="s">
        <v>236</v>
      </c>
      <c r="D77" t="s">
        <v>216</v>
      </c>
    </row>
    <row r="78" spans="1:4" ht="15">
      <c r="A78" s="325" t="s">
        <v>811</v>
      </c>
      <c r="B78" t="s">
        <v>729</v>
      </c>
      <c r="C78" t="s">
        <v>236</v>
      </c>
      <c r="D78" t="s">
        <v>216</v>
      </c>
    </row>
    <row r="79" spans="1:4" ht="15">
      <c r="A79" s="325" t="s">
        <v>812</v>
      </c>
      <c r="B79" t="s">
        <v>730</v>
      </c>
      <c r="C79" t="s">
        <v>236</v>
      </c>
      <c r="D79" t="s">
        <v>216</v>
      </c>
    </row>
    <row r="80" spans="1:4" ht="30">
      <c r="A80" s="325" t="s">
        <v>813</v>
      </c>
      <c r="B80" s="412" t="s">
        <v>731</v>
      </c>
      <c r="C80" t="s">
        <v>236</v>
      </c>
      <c r="D80" t="s">
        <v>216</v>
      </c>
    </row>
    <row r="81" spans="1:4" ht="15">
      <c r="A81" s="331" t="s">
        <v>372</v>
      </c>
      <c r="B81" s="330" t="s">
        <v>373</v>
      </c>
      <c r="C81" t="s">
        <v>236</v>
      </c>
      <c r="D81" t="s">
        <v>216</v>
      </c>
    </row>
    <row r="82" spans="1:4" ht="15">
      <c r="A82" s="325" t="s">
        <v>814</v>
      </c>
      <c r="B82" t="s">
        <v>732</v>
      </c>
      <c r="C82" t="s">
        <v>236</v>
      </c>
      <c r="D82" t="s">
        <v>216</v>
      </c>
    </row>
    <row r="83" spans="1:4" ht="15">
      <c r="A83" s="325" t="s">
        <v>815</v>
      </c>
      <c r="B83" t="s">
        <v>733</v>
      </c>
      <c r="C83" t="s">
        <v>236</v>
      </c>
      <c r="D83" t="s">
        <v>216</v>
      </c>
    </row>
    <row r="84" spans="1:4" ht="15">
      <c r="A84" s="325" t="s">
        <v>816</v>
      </c>
      <c r="B84" t="s">
        <v>734</v>
      </c>
      <c r="C84" t="s">
        <v>236</v>
      </c>
      <c r="D84" t="s">
        <v>216</v>
      </c>
    </row>
    <row r="85" spans="1:4" ht="15">
      <c r="A85" t="s">
        <v>817</v>
      </c>
      <c r="B85" t="s">
        <v>735</v>
      </c>
      <c r="C85" t="s">
        <v>236</v>
      </c>
      <c r="D85" t="s">
        <v>216</v>
      </c>
    </row>
    <row r="86" spans="1:4" ht="15">
      <c r="A86" t="s">
        <v>818</v>
      </c>
      <c r="B86" t="s">
        <v>736</v>
      </c>
      <c r="C86" t="s">
        <v>236</v>
      </c>
      <c r="D86" t="s">
        <v>216</v>
      </c>
    </row>
    <row r="87" spans="1:4" ht="15">
      <c r="A87" t="s">
        <v>819</v>
      </c>
      <c r="B87" t="s">
        <v>737</v>
      </c>
      <c r="C87" t="s">
        <v>236</v>
      </c>
      <c r="D87" t="s">
        <v>216</v>
      </c>
    </row>
    <row r="88" spans="1:4" ht="15">
      <c r="A88" t="s">
        <v>820</v>
      </c>
      <c r="B88" t="s">
        <v>738</v>
      </c>
      <c r="C88" t="s">
        <v>236</v>
      </c>
      <c r="D88" t="s">
        <v>216</v>
      </c>
    </row>
    <row r="89" spans="1:4" ht="15">
      <c r="A89" t="s">
        <v>821</v>
      </c>
      <c r="B89" t="s">
        <v>739</v>
      </c>
      <c r="C89" t="s">
        <v>236</v>
      </c>
      <c r="D89" t="s">
        <v>216</v>
      </c>
    </row>
    <row r="90" spans="1:4" ht="15">
      <c r="A90" t="s">
        <v>822</v>
      </c>
      <c r="B90" t="s">
        <v>740</v>
      </c>
      <c r="C90" t="s">
        <v>236</v>
      </c>
      <c r="D90" t="s">
        <v>216</v>
      </c>
    </row>
    <row r="91" spans="1:4" ht="15">
      <c r="A91" t="s">
        <v>823</v>
      </c>
      <c r="B91" t="s">
        <v>741</v>
      </c>
      <c r="C91" t="s">
        <v>236</v>
      </c>
      <c r="D91" t="s">
        <v>216</v>
      </c>
    </row>
    <row r="92" spans="1:4" ht="15">
      <c r="A92" s="330" t="s">
        <v>824</v>
      </c>
      <c r="B92" t="s">
        <v>742</v>
      </c>
      <c r="C92" t="s">
        <v>236</v>
      </c>
      <c r="D92" t="s">
        <v>216</v>
      </c>
    </row>
    <row r="93" spans="1:4" ht="15">
      <c r="A93" t="s">
        <v>825</v>
      </c>
      <c r="B93" t="s">
        <v>743</v>
      </c>
      <c r="C93" t="s">
        <v>236</v>
      </c>
      <c r="D93" t="s">
        <v>216</v>
      </c>
    </row>
    <row r="94" spans="1:4" ht="15">
      <c r="A94" t="s">
        <v>280</v>
      </c>
      <c r="B94" t="s">
        <v>185</v>
      </c>
      <c r="C94" t="s">
        <v>236</v>
      </c>
      <c r="D94" t="s">
        <v>216</v>
      </c>
    </row>
    <row r="95" spans="1:4" ht="15">
      <c r="A95" s="332" t="s">
        <v>277</v>
      </c>
      <c r="B95" s="330" t="s">
        <v>186</v>
      </c>
      <c r="C95" s="330" t="s">
        <v>236</v>
      </c>
      <c r="D95" s="330" t="s">
        <v>216</v>
      </c>
    </row>
    <row r="96" spans="1:4" ht="15">
      <c r="A96" s="332" t="s">
        <v>237</v>
      </c>
      <c r="B96" s="330" t="s">
        <v>187</v>
      </c>
      <c r="C96" s="330" t="s">
        <v>236</v>
      </c>
      <c r="D96" s="330" t="s">
        <v>216</v>
      </c>
    </row>
    <row r="97" spans="1:4" ht="15">
      <c r="A97" s="328" t="s">
        <v>238</v>
      </c>
      <c r="B97" t="s">
        <v>188</v>
      </c>
      <c r="C97" t="s">
        <v>236</v>
      </c>
      <c r="D97" t="s">
        <v>216</v>
      </c>
    </row>
    <row r="98" spans="1:4" ht="15">
      <c r="A98" s="328" t="s">
        <v>239</v>
      </c>
      <c r="B98" t="s">
        <v>189</v>
      </c>
      <c r="C98" t="s">
        <v>236</v>
      </c>
      <c r="D98" t="s">
        <v>216</v>
      </c>
    </row>
    <row r="99" spans="1:4" ht="15">
      <c r="A99" s="333" t="s">
        <v>281</v>
      </c>
      <c r="B99" s="330" t="s">
        <v>190</v>
      </c>
      <c r="C99" s="330" t="s">
        <v>236</v>
      </c>
      <c r="D99" s="330" t="s">
        <v>216</v>
      </c>
    </row>
    <row r="100" spans="1:4" ht="15">
      <c r="A100" s="329" t="s">
        <v>551</v>
      </c>
      <c r="B100" s="330" t="s">
        <v>191</v>
      </c>
      <c r="C100" s="330" t="s">
        <v>236</v>
      </c>
      <c r="D100" s="330" t="s">
        <v>216</v>
      </c>
    </row>
    <row r="101" spans="1:4" ht="15">
      <c r="A101" t="s">
        <v>240</v>
      </c>
      <c r="B101" t="s">
        <v>126</v>
      </c>
      <c r="C101" t="s">
        <v>249</v>
      </c>
      <c r="D101" t="s">
        <v>225</v>
      </c>
    </row>
    <row r="102" spans="1:4" ht="15">
      <c r="A102" t="s">
        <v>241</v>
      </c>
      <c r="B102" t="s">
        <v>147</v>
      </c>
      <c r="C102" t="s">
        <v>242</v>
      </c>
      <c r="D102" t="s">
        <v>225</v>
      </c>
    </row>
    <row r="103" spans="1:4" ht="15">
      <c r="A103" t="s">
        <v>243</v>
      </c>
      <c r="B103" t="s">
        <v>148</v>
      </c>
      <c r="C103" t="s">
        <v>242</v>
      </c>
      <c r="D103" t="s">
        <v>225</v>
      </c>
    </row>
    <row r="104" spans="1:4" ht="15">
      <c r="A104" t="s">
        <v>244</v>
      </c>
      <c r="B104" t="s">
        <v>149</v>
      </c>
      <c r="C104" t="s">
        <v>242</v>
      </c>
      <c r="D104" t="s">
        <v>225</v>
      </c>
    </row>
    <row r="105" spans="1:4" ht="15">
      <c r="A105" t="s">
        <v>245</v>
      </c>
      <c r="B105" t="s">
        <v>150</v>
      </c>
      <c r="C105" t="s">
        <v>242</v>
      </c>
      <c r="D105" t="s">
        <v>225</v>
      </c>
    </row>
    <row r="106" spans="1:5" ht="15">
      <c r="A106" t="s">
        <v>246</v>
      </c>
      <c r="B106" t="s">
        <v>151</v>
      </c>
      <c r="C106" t="s">
        <v>247</v>
      </c>
      <c r="D106" t="s">
        <v>225</v>
      </c>
      <c r="E106" t="s">
        <v>565</v>
      </c>
    </row>
    <row r="107" spans="1:5" ht="15">
      <c r="A107" t="s">
        <v>248</v>
      </c>
      <c r="B107" t="s">
        <v>152</v>
      </c>
      <c r="C107" t="s">
        <v>249</v>
      </c>
      <c r="D107" t="s">
        <v>225</v>
      </c>
      <c r="E107" t="s">
        <v>566</v>
      </c>
    </row>
    <row r="108" spans="1:4" ht="15">
      <c r="A108" t="s">
        <v>250</v>
      </c>
      <c r="B108" t="s">
        <v>153</v>
      </c>
      <c r="C108" t="s">
        <v>249</v>
      </c>
      <c r="D108" t="s">
        <v>225</v>
      </c>
    </row>
    <row r="109" spans="1:4" ht="15">
      <c r="A109" t="s">
        <v>251</v>
      </c>
      <c r="B109" t="s">
        <v>154</v>
      </c>
      <c r="C109" t="s">
        <v>249</v>
      </c>
      <c r="D109" t="s">
        <v>225</v>
      </c>
    </row>
    <row r="110" spans="1:5" ht="15">
      <c r="A110" t="s">
        <v>252</v>
      </c>
      <c r="B110" t="s">
        <v>155</v>
      </c>
      <c r="C110" t="s">
        <v>247</v>
      </c>
      <c r="D110" t="s">
        <v>225</v>
      </c>
      <c r="E110" t="s">
        <v>155</v>
      </c>
    </row>
    <row r="111" spans="1:4" ht="15">
      <c r="A111" t="s">
        <v>253</v>
      </c>
      <c r="B111" t="s">
        <v>156</v>
      </c>
      <c r="C111" t="s">
        <v>242</v>
      </c>
      <c r="D111" t="s">
        <v>225</v>
      </c>
    </row>
    <row r="112" spans="1:4" ht="15">
      <c r="A112" t="s">
        <v>254</v>
      </c>
      <c r="B112" t="s">
        <v>157</v>
      </c>
      <c r="C112" t="s">
        <v>242</v>
      </c>
      <c r="D112" t="s">
        <v>225</v>
      </c>
    </row>
    <row r="113" spans="1:4" ht="15">
      <c r="A113" t="s">
        <v>255</v>
      </c>
      <c r="B113" t="s">
        <v>158</v>
      </c>
      <c r="C113" t="s">
        <v>242</v>
      </c>
      <c r="D113" t="s">
        <v>225</v>
      </c>
    </row>
    <row r="114" spans="1:5" ht="15">
      <c r="A114" t="s">
        <v>256</v>
      </c>
      <c r="B114" t="s">
        <v>159</v>
      </c>
      <c r="C114" t="s">
        <v>247</v>
      </c>
      <c r="D114" t="s">
        <v>225</v>
      </c>
      <c r="E114" t="s">
        <v>159</v>
      </c>
    </row>
    <row r="115" spans="1:5" ht="15">
      <c r="A115" t="s">
        <v>257</v>
      </c>
      <c r="B115" t="s">
        <v>160</v>
      </c>
      <c r="C115" t="s">
        <v>242</v>
      </c>
      <c r="D115" t="s">
        <v>225</v>
      </c>
      <c r="E115" t="s">
        <v>567</v>
      </c>
    </row>
    <row r="116" spans="1:5" ht="15">
      <c r="A116" t="s">
        <v>258</v>
      </c>
      <c r="B116" t="s">
        <v>161</v>
      </c>
      <c r="C116" t="s">
        <v>247</v>
      </c>
      <c r="D116" t="s">
        <v>225</v>
      </c>
      <c r="E116" t="s">
        <v>161</v>
      </c>
    </row>
    <row r="117" spans="1:5" ht="15">
      <c r="A117" t="s">
        <v>259</v>
      </c>
      <c r="B117" t="s">
        <v>162</v>
      </c>
      <c r="C117" t="s">
        <v>242</v>
      </c>
      <c r="D117" t="s">
        <v>225</v>
      </c>
      <c r="E117" t="s">
        <v>567</v>
      </c>
    </row>
    <row r="118" spans="1:5" ht="15">
      <c r="A118" t="s">
        <v>260</v>
      </c>
      <c r="B118" t="s">
        <v>163</v>
      </c>
      <c r="C118" t="s">
        <v>247</v>
      </c>
      <c r="D118" t="s">
        <v>225</v>
      </c>
      <c r="E118" t="s">
        <v>163</v>
      </c>
    </row>
    <row r="119" spans="1:5" ht="15">
      <c r="A119" t="s">
        <v>261</v>
      </c>
      <c r="B119" t="s">
        <v>164</v>
      </c>
      <c r="C119" t="s">
        <v>242</v>
      </c>
      <c r="D119" t="s">
        <v>225</v>
      </c>
      <c r="E119" t="s">
        <v>567</v>
      </c>
    </row>
    <row r="120" spans="1:5" ht="15">
      <c r="A120" t="s">
        <v>716</v>
      </c>
      <c r="B120" t="s">
        <v>713</v>
      </c>
      <c r="C120" t="s">
        <v>242</v>
      </c>
      <c r="D120" t="s">
        <v>225</v>
      </c>
      <c r="E120" s="7" t="s">
        <v>860</v>
      </c>
    </row>
    <row r="121" spans="1:5" ht="15">
      <c r="A121" t="s">
        <v>717</v>
      </c>
      <c r="B121" t="s">
        <v>715</v>
      </c>
      <c r="C121" t="s">
        <v>242</v>
      </c>
      <c r="D121" t="s">
        <v>225</v>
      </c>
      <c r="E121" s="7" t="s">
        <v>861</v>
      </c>
    </row>
    <row r="122" spans="1:5" ht="15">
      <c r="A122" t="s">
        <v>718</v>
      </c>
      <c r="B122" t="s">
        <v>714</v>
      </c>
      <c r="C122" t="s">
        <v>242</v>
      </c>
      <c r="D122" t="s">
        <v>225</v>
      </c>
      <c r="E122" s="7" t="s">
        <v>862</v>
      </c>
    </row>
    <row r="123" spans="1:4" ht="15">
      <c r="A123" t="s">
        <v>380</v>
      </c>
      <c r="B123" t="s">
        <v>165</v>
      </c>
      <c r="C123" t="s">
        <v>395</v>
      </c>
      <c r="D123" t="s">
        <v>225</v>
      </c>
    </row>
    <row r="124" spans="1:5" ht="15">
      <c r="A124" t="s">
        <v>526</v>
      </c>
      <c r="B124" t="s">
        <v>529</v>
      </c>
      <c r="C124" t="s">
        <v>395</v>
      </c>
      <c r="D124" t="s">
        <v>225</v>
      </c>
      <c r="E124" t="s">
        <v>553</v>
      </c>
    </row>
    <row r="125" spans="1:5" ht="15">
      <c r="A125" t="s">
        <v>527</v>
      </c>
      <c r="B125" t="s">
        <v>530</v>
      </c>
      <c r="C125" t="s">
        <v>395</v>
      </c>
      <c r="D125" t="s">
        <v>225</v>
      </c>
      <c r="E125" t="s">
        <v>554</v>
      </c>
    </row>
    <row r="126" spans="1:4" ht="15">
      <c r="A126" t="s">
        <v>528</v>
      </c>
      <c r="B126" t="s">
        <v>531</v>
      </c>
      <c r="C126" t="s">
        <v>395</v>
      </c>
      <c r="D126" t="s">
        <v>225</v>
      </c>
    </row>
    <row r="127" spans="1:5" ht="18.75">
      <c r="A127" s="323" t="s">
        <v>453</v>
      </c>
      <c r="B127" s="323"/>
      <c r="C127" s="323"/>
      <c r="D127" s="323"/>
      <c r="E127" s="323"/>
    </row>
    <row r="128" spans="1:4" ht="15">
      <c r="A128" t="s">
        <v>283</v>
      </c>
      <c r="B128" t="s">
        <v>211</v>
      </c>
      <c r="C128" t="s">
        <v>215</v>
      </c>
      <c r="D128" t="s">
        <v>216</v>
      </c>
    </row>
    <row r="129" spans="1:5" ht="15">
      <c r="A129" t="s">
        <v>363</v>
      </c>
      <c r="B129" t="s">
        <v>362</v>
      </c>
      <c r="C129" t="s">
        <v>364</v>
      </c>
      <c r="D129" t="s">
        <v>216</v>
      </c>
      <c r="E129" t="s">
        <v>569</v>
      </c>
    </row>
    <row r="130" spans="1:4" ht="15">
      <c r="A130" t="s">
        <v>241</v>
      </c>
      <c r="B130" t="s">
        <v>147</v>
      </c>
      <c r="C130" t="s">
        <v>242</v>
      </c>
      <c r="D130" t="s">
        <v>225</v>
      </c>
    </row>
    <row r="131" spans="1:4" ht="15">
      <c r="A131" t="s">
        <v>243</v>
      </c>
      <c r="B131" t="s">
        <v>148</v>
      </c>
      <c r="C131" t="s">
        <v>242</v>
      </c>
      <c r="D131" t="s">
        <v>225</v>
      </c>
    </row>
    <row r="132" spans="1:4" ht="15">
      <c r="A132" t="s">
        <v>244</v>
      </c>
      <c r="B132" t="s">
        <v>149</v>
      </c>
      <c r="C132" t="s">
        <v>242</v>
      </c>
      <c r="D132" t="s">
        <v>225</v>
      </c>
    </row>
    <row r="133" spans="1:4" ht="15">
      <c r="A133" t="s">
        <v>245</v>
      </c>
      <c r="B133" t="s">
        <v>150</v>
      </c>
      <c r="C133" t="s">
        <v>242</v>
      </c>
      <c r="D133" t="s">
        <v>225</v>
      </c>
    </row>
    <row r="134" spans="1:5" ht="15">
      <c r="A134" t="s">
        <v>246</v>
      </c>
      <c r="B134" t="s">
        <v>151</v>
      </c>
      <c r="C134" t="s">
        <v>247</v>
      </c>
      <c r="D134" t="s">
        <v>225</v>
      </c>
      <c r="E134" t="s">
        <v>565</v>
      </c>
    </row>
    <row r="135" spans="1:5" ht="15">
      <c r="A135" t="s">
        <v>248</v>
      </c>
      <c r="B135" t="s">
        <v>152</v>
      </c>
      <c r="C135" t="s">
        <v>249</v>
      </c>
      <c r="D135" t="s">
        <v>225</v>
      </c>
      <c r="E135" t="s">
        <v>566</v>
      </c>
    </row>
    <row r="136" spans="1:4" ht="15">
      <c r="A136" t="s">
        <v>250</v>
      </c>
      <c r="B136" t="s">
        <v>153</v>
      </c>
      <c r="C136" t="s">
        <v>249</v>
      </c>
      <c r="D136" t="s">
        <v>225</v>
      </c>
    </row>
    <row r="137" spans="1:4" ht="15">
      <c r="A137" t="s">
        <v>251</v>
      </c>
      <c r="B137" t="s">
        <v>154</v>
      </c>
      <c r="C137" t="s">
        <v>249</v>
      </c>
      <c r="D137" t="s">
        <v>225</v>
      </c>
    </row>
    <row r="138" spans="1:5" ht="15">
      <c r="A138" t="s">
        <v>252</v>
      </c>
      <c r="B138" t="s">
        <v>155</v>
      </c>
      <c r="C138" t="s">
        <v>247</v>
      </c>
      <c r="D138" t="s">
        <v>225</v>
      </c>
      <c r="E138" t="s">
        <v>155</v>
      </c>
    </row>
    <row r="139" spans="1:4" ht="15">
      <c r="A139" t="s">
        <v>253</v>
      </c>
      <c r="B139" t="s">
        <v>156</v>
      </c>
      <c r="C139" t="s">
        <v>242</v>
      </c>
      <c r="D139" t="s">
        <v>225</v>
      </c>
    </row>
    <row r="140" spans="1:4" ht="15">
      <c r="A140" t="s">
        <v>254</v>
      </c>
      <c r="B140" t="s">
        <v>157</v>
      </c>
      <c r="C140" t="s">
        <v>242</v>
      </c>
      <c r="D140" t="s">
        <v>225</v>
      </c>
    </row>
    <row r="141" spans="1:4" ht="15">
      <c r="A141" t="s">
        <v>255</v>
      </c>
      <c r="B141" t="s">
        <v>158</v>
      </c>
      <c r="C141" t="s">
        <v>242</v>
      </c>
      <c r="D141" t="s">
        <v>225</v>
      </c>
    </row>
    <row r="142" spans="1:5" ht="15">
      <c r="A142" t="s">
        <v>256</v>
      </c>
      <c r="B142" t="s">
        <v>159</v>
      </c>
      <c r="C142" t="s">
        <v>247</v>
      </c>
      <c r="D142" t="s">
        <v>225</v>
      </c>
      <c r="E142" t="s">
        <v>159</v>
      </c>
    </row>
    <row r="143" spans="1:5" ht="15">
      <c r="A143" t="s">
        <v>257</v>
      </c>
      <c r="B143" t="s">
        <v>160</v>
      </c>
      <c r="C143" t="s">
        <v>242</v>
      </c>
      <c r="D143" t="s">
        <v>225</v>
      </c>
      <c r="E143" t="s">
        <v>567</v>
      </c>
    </row>
    <row r="144" spans="1:5" ht="15">
      <c r="A144" t="s">
        <v>258</v>
      </c>
      <c r="B144" t="s">
        <v>161</v>
      </c>
      <c r="C144" t="s">
        <v>247</v>
      </c>
      <c r="D144" t="s">
        <v>225</v>
      </c>
      <c r="E144" t="s">
        <v>161</v>
      </c>
    </row>
    <row r="145" spans="1:5" ht="15">
      <c r="A145" t="s">
        <v>259</v>
      </c>
      <c r="B145" t="s">
        <v>162</v>
      </c>
      <c r="C145" t="s">
        <v>242</v>
      </c>
      <c r="D145" t="s">
        <v>225</v>
      </c>
      <c r="E145" t="s">
        <v>567</v>
      </c>
    </row>
    <row r="146" spans="1:5" ht="15">
      <c r="A146" t="s">
        <v>260</v>
      </c>
      <c r="B146" t="s">
        <v>163</v>
      </c>
      <c r="C146" t="s">
        <v>247</v>
      </c>
      <c r="D146" t="s">
        <v>225</v>
      </c>
      <c r="E146" t="s">
        <v>163</v>
      </c>
    </row>
    <row r="147" spans="1:5" ht="15">
      <c r="A147" t="s">
        <v>261</v>
      </c>
      <c r="B147" t="s">
        <v>164</v>
      </c>
      <c r="C147" t="s">
        <v>242</v>
      </c>
      <c r="D147" t="s">
        <v>225</v>
      </c>
      <c r="E147" t="s">
        <v>568</v>
      </c>
    </row>
    <row r="148" spans="1:5" ht="15">
      <c r="A148" t="s">
        <v>524</v>
      </c>
      <c r="B148" t="s">
        <v>441</v>
      </c>
      <c r="C148" t="s">
        <v>395</v>
      </c>
      <c r="D148" t="s">
        <v>225</v>
      </c>
      <c r="E148" s="7" t="s">
        <v>644</v>
      </c>
    </row>
    <row r="149" spans="1:5" ht="15">
      <c r="A149" t="s">
        <v>523</v>
      </c>
      <c r="B149" t="s">
        <v>459</v>
      </c>
      <c r="C149" t="s">
        <v>542</v>
      </c>
      <c r="D149" t="s">
        <v>216</v>
      </c>
      <c r="E149" t="s">
        <v>555</v>
      </c>
    </row>
    <row r="150" spans="1:4" ht="15">
      <c r="A150" t="s">
        <v>316</v>
      </c>
      <c r="B150" t="s">
        <v>299</v>
      </c>
      <c r="C150" t="s">
        <v>365</v>
      </c>
      <c r="D150" t="s">
        <v>216</v>
      </c>
    </row>
    <row r="151" spans="1:4" ht="15">
      <c r="A151" t="s">
        <v>525</v>
      </c>
      <c r="B151" t="s">
        <v>300</v>
      </c>
      <c r="C151" t="s">
        <v>543</v>
      </c>
      <c r="D151" t="s">
        <v>216</v>
      </c>
    </row>
    <row r="152" spans="1:4" ht="15">
      <c r="A152" t="s">
        <v>378</v>
      </c>
      <c r="B152" t="s">
        <v>377</v>
      </c>
      <c r="C152" t="s">
        <v>544</v>
      </c>
      <c r="D152" t="s">
        <v>216</v>
      </c>
    </row>
    <row r="153" spans="1:4" ht="15">
      <c r="A153" t="s">
        <v>240</v>
      </c>
      <c r="B153" t="s">
        <v>126</v>
      </c>
      <c r="C153" t="s">
        <v>249</v>
      </c>
      <c r="D153" t="s">
        <v>225</v>
      </c>
    </row>
    <row r="154" spans="1:5" ht="18.75">
      <c r="A154" s="323" t="s">
        <v>454</v>
      </c>
      <c r="B154" s="323"/>
      <c r="C154" s="323"/>
      <c r="D154" s="323"/>
      <c r="E154" s="323"/>
    </row>
    <row r="155" spans="1:4" ht="15">
      <c r="A155" t="s">
        <v>283</v>
      </c>
      <c r="B155" t="s">
        <v>211</v>
      </c>
      <c r="C155" t="s">
        <v>215</v>
      </c>
      <c r="D155" t="s">
        <v>216</v>
      </c>
    </row>
    <row r="156" spans="1:5" ht="15">
      <c r="A156" t="s">
        <v>363</v>
      </c>
      <c r="B156" t="s">
        <v>362</v>
      </c>
      <c r="C156" t="s">
        <v>364</v>
      </c>
      <c r="D156" t="s">
        <v>216</v>
      </c>
      <c r="E156" t="s">
        <v>569</v>
      </c>
    </row>
    <row r="157" spans="1:4" ht="15">
      <c r="A157" t="s">
        <v>241</v>
      </c>
      <c r="B157" t="s">
        <v>147</v>
      </c>
      <c r="C157" t="s">
        <v>242</v>
      </c>
      <c r="D157" t="s">
        <v>225</v>
      </c>
    </row>
    <row r="158" spans="1:4" ht="15">
      <c r="A158" t="s">
        <v>243</v>
      </c>
      <c r="B158" t="s">
        <v>148</v>
      </c>
      <c r="C158" t="s">
        <v>242</v>
      </c>
      <c r="D158" t="s">
        <v>225</v>
      </c>
    </row>
    <row r="159" spans="1:4" ht="15">
      <c r="A159" t="s">
        <v>244</v>
      </c>
      <c r="B159" t="s">
        <v>149</v>
      </c>
      <c r="C159" t="s">
        <v>242</v>
      </c>
      <c r="D159" t="s">
        <v>225</v>
      </c>
    </row>
    <row r="160" spans="1:4" ht="15">
      <c r="A160" t="s">
        <v>245</v>
      </c>
      <c r="B160" t="s">
        <v>150</v>
      </c>
      <c r="C160" t="s">
        <v>242</v>
      </c>
      <c r="D160" t="s">
        <v>225</v>
      </c>
    </row>
    <row r="161" spans="1:5" ht="15">
      <c r="A161" t="s">
        <v>246</v>
      </c>
      <c r="B161" t="s">
        <v>151</v>
      </c>
      <c r="C161" t="s">
        <v>247</v>
      </c>
      <c r="D161" t="s">
        <v>225</v>
      </c>
      <c r="E161" t="s">
        <v>565</v>
      </c>
    </row>
    <row r="162" spans="1:5" ht="15">
      <c r="A162" t="s">
        <v>248</v>
      </c>
      <c r="B162" t="s">
        <v>152</v>
      </c>
      <c r="C162" t="s">
        <v>249</v>
      </c>
      <c r="D162" t="s">
        <v>225</v>
      </c>
      <c r="E162" t="s">
        <v>566</v>
      </c>
    </row>
    <row r="163" spans="1:4" ht="15">
      <c r="A163" t="s">
        <v>250</v>
      </c>
      <c r="B163" t="s">
        <v>153</v>
      </c>
      <c r="C163" t="s">
        <v>249</v>
      </c>
      <c r="D163" t="s">
        <v>225</v>
      </c>
    </row>
    <row r="164" spans="1:4" ht="15">
      <c r="A164" t="s">
        <v>251</v>
      </c>
      <c r="B164" t="s">
        <v>154</v>
      </c>
      <c r="C164" t="s">
        <v>249</v>
      </c>
      <c r="D164" t="s">
        <v>225</v>
      </c>
    </row>
    <row r="165" spans="1:5" ht="15">
      <c r="A165" t="s">
        <v>252</v>
      </c>
      <c r="B165" t="s">
        <v>155</v>
      </c>
      <c r="C165" t="s">
        <v>247</v>
      </c>
      <c r="D165" t="s">
        <v>225</v>
      </c>
      <c r="E165" t="s">
        <v>155</v>
      </c>
    </row>
    <row r="166" spans="1:4" ht="15">
      <c r="A166" t="s">
        <v>253</v>
      </c>
      <c r="B166" t="s">
        <v>156</v>
      </c>
      <c r="C166" t="s">
        <v>242</v>
      </c>
      <c r="D166" t="s">
        <v>225</v>
      </c>
    </row>
    <row r="167" spans="1:4" ht="15">
      <c r="A167" t="s">
        <v>254</v>
      </c>
      <c r="B167" t="s">
        <v>157</v>
      </c>
      <c r="C167" t="s">
        <v>242</v>
      </c>
      <c r="D167" t="s">
        <v>225</v>
      </c>
    </row>
    <row r="168" spans="1:4" ht="15">
      <c r="A168" t="s">
        <v>255</v>
      </c>
      <c r="B168" t="s">
        <v>158</v>
      </c>
      <c r="C168" t="s">
        <v>242</v>
      </c>
      <c r="D168" t="s">
        <v>225</v>
      </c>
    </row>
    <row r="169" spans="1:5" ht="15">
      <c r="A169" t="s">
        <v>256</v>
      </c>
      <c r="B169" t="s">
        <v>159</v>
      </c>
      <c r="C169" t="s">
        <v>247</v>
      </c>
      <c r="D169" t="s">
        <v>225</v>
      </c>
      <c r="E169" t="s">
        <v>159</v>
      </c>
    </row>
    <row r="170" spans="1:5" ht="15">
      <c r="A170" t="s">
        <v>257</v>
      </c>
      <c r="B170" t="s">
        <v>160</v>
      </c>
      <c r="C170" t="s">
        <v>242</v>
      </c>
      <c r="D170" t="s">
        <v>225</v>
      </c>
      <c r="E170" t="s">
        <v>567</v>
      </c>
    </row>
    <row r="171" spans="1:5" ht="15">
      <c r="A171" t="s">
        <v>258</v>
      </c>
      <c r="B171" t="s">
        <v>161</v>
      </c>
      <c r="C171" t="s">
        <v>247</v>
      </c>
      <c r="D171" t="s">
        <v>225</v>
      </c>
      <c r="E171" t="s">
        <v>161</v>
      </c>
    </row>
    <row r="172" spans="1:5" ht="15">
      <c r="A172" t="s">
        <v>261</v>
      </c>
      <c r="B172" t="s">
        <v>164</v>
      </c>
      <c r="C172" t="s">
        <v>242</v>
      </c>
      <c r="D172" t="s">
        <v>225</v>
      </c>
      <c r="E172" t="s">
        <v>568</v>
      </c>
    </row>
    <row r="173" spans="1:4" ht="15">
      <c r="A173" t="s">
        <v>320</v>
      </c>
      <c r="B173" t="s">
        <v>301</v>
      </c>
      <c r="C173" t="s">
        <v>366</v>
      </c>
      <c r="D173" t="s">
        <v>216</v>
      </c>
    </row>
    <row r="174" spans="1:4" ht="15">
      <c r="A174" t="s">
        <v>321</v>
      </c>
      <c r="B174" t="s">
        <v>302</v>
      </c>
      <c r="C174" t="s">
        <v>367</v>
      </c>
      <c r="D174" t="s">
        <v>216</v>
      </c>
    </row>
    <row r="175" spans="1:4" ht="15">
      <c r="A175" t="s">
        <v>378</v>
      </c>
      <c r="B175" t="s">
        <v>377</v>
      </c>
      <c r="C175" t="s">
        <v>544</v>
      </c>
      <c r="D175" t="s">
        <v>216</v>
      </c>
    </row>
    <row r="176" spans="1:4" ht="15">
      <c r="A176" t="s">
        <v>240</v>
      </c>
      <c r="B176" t="s">
        <v>126</v>
      </c>
      <c r="C176" t="s">
        <v>249</v>
      </c>
      <c r="D176" t="s">
        <v>225</v>
      </c>
    </row>
    <row r="177" spans="1:5" ht="15">
      <c r="A177" t="s">
        <v>524</v>
      </c>
      <c r="B177" t="s">
        <v>441</v>
      </c>
      <c r="C177" t="s">
        <v>395</v>
      </c>
      <c r="D177" t="s">
        <v>225</v>
      </c>
      <c r="E177" s="7" t="s">
        <v>645</v>
      </c>
    </row>
    <row r="178" spans="1:5" ht="18.75">
      <c r="A178" s="323" t="s">
        <v>460</v>
      </c>
      <c r="B178" s="323"/>
      <c r="C178" s="323"/>
      <c r="D178" s="323"/>
      <c r="E178" s="323"/>
    </row>
    <row r="179" spans="1:4" ht="15">
      <c r="A179" t="s">
        <v>323</v>
      </c>
      <c r="B179" t="s">
        <v>303</v>
      </c>
      <c r="C179" t="s">
        <v>545</v>
      </c>
      <c r="D179" t="s">
        <v>216</v>
      </c>
    </row>
    <row r="180" spans="1:4" ht="15">
      <c r="A180" t="s">
        <v>324</v>
      </c>
      <c r="B180" t="s">
        <v>304</v>
      </c>
      <c r="C180" t="s">
        <v>215</v>
      </c>
      <c r="D180" t="s">
        <v>216</v>
      </c>
    </row>
    <row r="181" spans="1:4" ht="15">
      <c r="A181" t="s">
        <v>283</v>
      </c>
      <c r="B181" t="s">
        <v>211</v>
      </c>
      <c r="C181" t="s">
        <v>215</v>
      </c>
      <c r="D181" t="s">
        <v>216</v>
      </c>
    </row>
    <row r="182" spans="1:5" ht="15">
      <c r="A182" t="s">
        <v>363</v>
      </c>
      <c r="B182" t="s">
        <v>362</v>
      </c>
      <c r="C182" t="s">
        <v>364</v>
      </c>
      <c r="D182" t="s">
        <v>216</v>
      </c>
      <c r="E182" t="s">
        <v>569</v>
      </c>
    </row>
    <row r="183" spans="1:4" ht="15">
      <c r="A183" t="s">
        <v>240</v>
      </c>
      <c r="B183" t="s">
        <v>126</v>
      </c>
      <c r="C183" t="s">
        <v>249</v>
      </c>
      <c r="D183" t="s">
        <v>225</v>
      </c>
    </row>
    <row r="184" spans="1:4" ht="15">
      <c r="A184" t="s">
        <v>241</v>
      </c>
      <c r="B184" t="s">
        <v>147</v>
      </c>
      <c r="C184" t="s">
        <v>242</v>
      </c>
      <c r="D184" t="s">
        <v>225</v>
      </c>
    </row>
    <row r="185" spans="1:4" ht="15">
      <c r="A185" t="s">
        <v>243</v>
      </c>
      <c r="B185" t="s">
        <v>148</v>
      </c>
      <c r="C185" t="s">
        <v>242</v>
      </c>
      <c r="D185" t="s">
        <v>225</v>
      </c>
    </row>
    <row r="186" spans="1:4" ht="15">
      <c r="A186" t="s">
        <v>244</v>
      </c>
      <c r="B186" t="s">
        <v>149</v>
      </c>
      <c r="C186" t="s">
        <v>242</v>
      </c>
      <c r="D186" t="s">
        <v>225</v>
      </c>
    </row>
    <row r="187" spans="1:4" ht="15">
      <c r="A187" t="s">
        <v>245</v>
      </c>
      <c r="B187" t="s">
        <v>150</v>
      </c>
      <c r="C187" t="s">
        <v>242</v>
      </c>
      <c r="D187" t="s">
        <v>225</v>
      </c>
    </row>
    <row r="188" spans="1:5" ht="15">
      <c r="A188" t="s">
        <v>246</v>
      </c>
      <c r="B188" t="s">
        <v>151</v>
      </c>
      <c r="C188" t="s">
        <v>247</v>
      </c>
      <c r="D188" t="s">
        <v>225</v>
      </c>
      <c r="E188" t="s">
        <v>565</v>
      </c>
    </row>
    <row r="189" spans="1:5" ht="15">
      <c r="A189" t="s">
        <v>248</v>
      </c>
      <c r="B189" t="s">
        <v>152</v>
      </c>
      <c r="C189" t="s">
        <v>249</v>
      </c>
      <c r="D189" t="s">
        <v>225</v>
      </c>
      <c r="E189" t="s">
        <v>566</v>
      </c>
    </row>
    <row r="190" spans="1:4" ht="15">
      <c r="A190" t="s">
        <v>250</v>
      </c>
      <c r="B190" t="s">
        <v>153</v>
      </c>
      <c r="C190" t="s">
        <v>249</v>
      </c>
      <c r="D190" t="s">
        <v>225</v>
      </c>
    </row>
    <row r="191" spans="1:4" ht="15">
      <c r="A191" t="s">
        <v>251</v>
      </c>
      <c r="B191" t="s">
        <v>154</v>
      </c>
      <c r="C191" t="s">
        <v>249</v>
      </c>
      <c r="D191" t="s">
        <v>225</v>
      </c>
    </row>
    <row r="192" spans="1:5" ht="15">
      <c r="A192" t="s">
        <v>252</v>
      </c>
      <c r="B192" t="s">
        <v>155</v>
      </c>
      <c r="C192" t="s">
        <v>247</v>
      </c>
      <c r="D192" t="s">
        <v>225</v>
      </c>
      <c r="E192" t="s">
        <v>155</v>
      </c>
    </row>
    <row r="193" spans="1:4" ht="15">
      <c r="A193" t="s">
        <v>253</v>
      </c>
      <c r="B193" t="s">
        <v>156</v>
      </c>
      <c r="C193" t="s">
        <v>242</v>
      </c>
      <c r="D193" t="s">
        <v>225</v>
      </c>
    </row>
    <row r="194" spans="1:4" ht="15">
      <c r="A194" t="s">
        <v>254</v>
      </c>
      <c r="B194" t="s">
        <v>157</v>
      </c>
      <c r="C194" t="s">
        <v>242</v>
      </c>
      <c r="D194" t="s">
        <v>225</v>
      </c>
    </row>
    <row r="195" spans="1:4" ht="15">
      <c r="A195" t="s">
        <v>255</v>
      </c>
      <c r="B195" t="s">
        <v>158</v>
      </c>
      <c r="C195" t="s">
        <v>242</v>
      </c>
      <c r="D195" t="s">
        <v>225</v>
      </c>
    </row>
    <row r="196" spans="1:5" ht="15">
      <c r="A196" t="s">
        <v>256</v>
      </c>
      <c r="B196" t="s">
        <v>159</v>
      </c>
      <c r="C196" t="s">
        <v>247</v>
      </c>
      <c r="D196" t="s">
        <v>225</v>
      </c>
      <c r="E196" t="s">
        <v>159</v>
      </c>
    </row>
    <row r="197" spans="1:5" ht="15">
      <c r="A197" t="s">
        <v>257</v>
      </c>
      <c r="B197" t="s">
        <v>160</v>
      </c>
      <c r="C197" t="s">
        <v>242</v>
      </c>
      <c r="D197" t="s">
        <v>225</v>
      </c>
      <c r="E197" t="s">
        <v>567</v>
      </c>
    </row>
    <row r="198" spans="1:5" ht="15">
      <c r="A198" t="s">
        <v>258</v>
      </c>
      <c r="B198" t="s">
        <v>161</v>
      </c>
      <c r="C198" t="s">
        <v>247</v>
      </c>
      <c r="D198" t="s">
        <v>225</v>
      </c>
      <c r="E198" t="s">
        <v>161</v>
      </c>
    </row>
    <row r="199" spans="1:5" ht="15">
      <c r="A199" t="s">
        <v>261</v>
      </c>
      <c r="B199" t="s">
        <v>164</v>
      </c>
      <c r="C199" t="s">
        <v>242</v>
      </c>
      <c r="D199" t="s">
        <v>225</v>
      </c>
      <c r="E199" t="s">
        <v>568</v>
      </c>
    </row>
    <row r="200" spans="1:5" ht="15">
      <c r="A200" t="s">
        <v>524</v>
      </c>
      <c r="B200" t="s">
        <v>441</v>
      </c>
      <c r="C200" t="s">
        <v>395</v>
      </c>
      <c r="D200" t="s">
        <v>225</v>
      </c>
      <c r="E200" s="7" t="s">
        <v>645</v>
      </c>
    </row>
    <row r="201" spans="1:5" ht="18.75">
      <c r="A201" s="323" t="s">
        <v>532</v>
      </c>
      <c r="B201" s="323"/>
      <c r="C201" s="323"/>
      <c r="D201" s="323"/>
      <c r="E201" s="323"/>
    </row>
    <row r="202" spans="1:4" ht="15">
      <c r="A202" t="s">
        <v>240</v>
      </c>
      <c r="B202" t="s">
        <v>126</v>
      </c>
      <c r="C202" t="s">
        <v>249</v>
      </c>
      <c r="D202" t="s">
        <v>225</v>
      </c>
    </row>
    <row r="203" spans="1:5" ht="15">
      <c r="A203" t="s">
        <v>533</v>
      </c>
      <c r="B203" t="s">
        <v>127</v>
      </c>
      <c r="C203" t="s">
        <v>242</v>
      </c>
      <c r="D203" t="s">
        <v>225</v>
      </c>
      <c r="E203" t="s">
        <v>578</v>
      </c>
    </row>
    <row r="204" spans="1:4" ht="15">
      <c r="A204" t="s">
        <v>534</v>
      </c>
      <c r="B204" t="s">
        <v>131</v>
      </c>
      <c r="C204" t="s">
        <v>249</v>
      </c>
      <c r="D204" t="s">
        <v>225</v>
      </c>
    </row>
    <row r="205" spans="1:4" ht="15">
      <c r="A205" t="s">
        <v>535</v>
      </c>
      <c r="B205" t="s">
        <v>327</v>
      </c>
      <c r="C205" t="s">
        <v>395</v>
      </c>
      <c r="D205" t="s">
        <v>225</v>
      </c>
    </row>
    <row r="206" spans="1:5" ht="18.75">
      <c r="A206" s="323" t="s">
        <v>536</v>
      </c>
      <c r="B206" s="323"/>
      <c r="C206" s="323"/>
      <c r="D206" s="323"/>
      <c r="E206" s="323"/>
    </row>
    <row r="207" spans="1:4" ht="15">
      <c r="A207" t="s">
        <v>283</v>
      </c>
      <c r="B207" t="s">
        <v>546</v>
      </c>
      <c r="C207" t="s">
        <v>215</v>
      </c>
      <c r="D207" t="s">
        <v>216</v>
      </c>
    </row>
    <row r="208" spans="1:4" ht="15">
      <c r="A208" t="s">
        <v>537</v>
      </c>
      <c r="B208" t="s">
        <v>128</v>
      </c>
      <c r="C208" t="s">
        <v>215</v>
      </c>
      <c r="D208" t="s">
        <v>216</v>
      </c>
    </row>
    <row r="209" spans="1:5" ht="15">
      <c r="A209" t="s">
        <v>245</v>
      </c>
      <c r="B209" t="s">
        <v>129</v>
      </c>
      <c r="C209" t="s">
        <v>242</v>
      </c>
      <c r="D209" t="s">
        <v>225</v>
      </c>
      <c r="E209" t="s">
        <v>579</v>
      </c>
    </row>
    <row r="210" spans="1:4" ht="15">
      <c r="A210" t="s">
        <v>538</v>
      </c>
      <c r="B210" t="s">
        <v>130</v>
      </c>
      <c r="C210" t="s">
        <v>247</v>
      </c>
      <c r="D210" t="s">
        <v>225</v>
      </c>
    </row>
    <row r="211" spans="1:5" ht="18.75">
      <c r="A211" s="323" t="s">
        <v>539</v>
      </c>
      <c r="B211" s="323"/>
      <c r="C211" s="323"/>
      <c r="D211" s="323"/>
      <c r="E211" s="323"/>
    </row>
    <row r="212" spans="1:4" ht="15">
      <c r="A212" t="s">
        <v>240</v>
      </c>
      <c r="B212" t="s">
        <v>126</v>
      </c>
      <c r="C212" t="s">
        <v>249</v>
      </c>
      <c r="D212" t="s">
        <v>225</v>
      </c>
    </row>
    <row r="213" spans="1:5" ht="15">
      <c r="A213" t="s">
        <v>533</v>
      </c>
      <c r="B213" t="s">
        <v>127</v>
      </c>
      <c r="C213" t="s">
        <v>242</v>
      </c>
      <c r="D213" t="s">
        <v>225</v>
      </c>
      <c r="E213" t="s">
        <v>578</v>
      </c>
    </row>
    <row r="214" spans="1:4" ht="15">
      <c r="A214" t="s">
        <v>534</v>
      </c>
      <c r="B214" t="s">
        <v>325</v>
      </c>
      <c r="C214" t="s">
        <v>249</v>
      </c>
      <c r="D214" t="s">
        <v>225</v>
      </c>
    </row>
    <row r="215" spans="1:4" ht="15">
      <c r="A215" t="s">
        <v>540</v>
      </c>
      <c r="B215" t="s">
        <v>326</v>
      </c>
      <c r="C215" t="s">
        <v>395</v>
      </c>
      <c r="D215" t="s">
        <v>225</v>
      </c>
    </row>
    <row r="216" spans="1:5" ht="18.75">
      <c r="A216" s="323" t="s">
        <v>611</v>
      </c>
      <c r="B216" s="323"/>
      <c r="C216" s="323"/>
      <c r="D216" s="323"/>
      <c r="E216" s="323"/>
    </row>
    <row r="217" spans="1:4" ht="15">
      <c r="A217" t="s">
        <v>631</v>
      </c>
      <c r="B217" t="s">
        <v>616</v>
      </c>
      <c r="C217" t="s">
        <v>215</v>
      </c>
      <c r="D217" t="s">
        <v>216</v>
      </c>
    </row>
    <row r="218" spans="1:5" ht="15">
      <c r="A218" t="s">
        <v>632</v>
      </c>
      <c r="B218" t="s">
        <v>617</v>
      </c>
      <c r="C218" t="s">
        <v>364</v>
      </c>
      <c r="D218" t="s">
        <v>216</v>
      </c>
      <c r="E218" t="s">
        <v>569</v>
      </c>
    </row>
    <row r="219" spans="1:4" ht="15">
      <c r="A219" t="s">
        <v>633</v>
      </c>
      <c r="B219" t="s">
        <v>618</v>
      </c>
      <c r="C219" t="s">
        <v>215</v>
      </c>
      <c r="D219" t="s">
        <v>216</v>
      </c>
    </row>
    <row r="220" spans="1:4" ht="15">
      <c r="A220" t="s">
        <v>634</v>
      </c>
      <c r="B220" t="s">
        <v>619</v>
      </c>
      <c r="C220" t="s">
        <v>215</v>
      </c>
      <c r="D220" t="s">
        <v>216</v>
      </c>
    </row>
    <row r="221" spans="1:4" ht="15">
      <c r="A221" t="s">
        <v>635</v>
      </c>
      <c r="B221" t="s">
        <v>620</v>
      </c>
      <c r="C221" t="s">
        <v>215</v>
      </c>
      <c r="D221" t="s">
        <v>216</v>
      </c>
    </row>
    <row r="222" spans="1:4" ht="15">
      <c r="A222" t="s">
        <v>613</v>
      </c>
      <c r="B222" t="s">
        <v>621</v>
      </c>
      <c r="C222" t="s">
        <v>215</v>
      </c>
      <c r="D222" t="s">
        <v>216</v>
      </c>
    </row>
    <row r="223" spans="1:5" ht="15">
      <c r="A223" t="s">
        <v>614</v>
      </c>
      <c r="B223" t="s">
        <v>622</v>
      </c>
      <c r="C223" t="s">
        <v>364</v>
      </c>
      <c r="D223" t="s">
        <v>216</v>
      </c>
      <c r="E223" t="s">
        <v>569</v>
      </c>
    </row>
    <row r="224" spans="1:4" ht="15">
      <c r="A224" t="s">
        <v>636</v>
      </c>
      <c r="B224" t="s">
        <v>623</v>
      </c>
      <c r="C224" t="s">
        <v>215</v>
      </c>
      <c r="D224" t="s">
        <v>216</v>
      </c>
    </row>
    <row r="225" spans="1:4" ht="15">
      <c r="A225" t="s">
        <v>615</v>
      </c>
      <c r="B225" t="s">
        <v>624</v>
      </c>
      <c r="C225" t="s">
        <v>215</v>
      </c>
      <c r="D225" t="s">
        <v>216</v>
      </c>
    </row>
    <row r="226" spans="1:4" ht="15">
      <c r="A226" t="s">
        <v>637</v>
      </c>
      <c r="B226" t="s">
        <v>625</v>
      </c>
      <c r="C226" t="s">
        <v>215</v>
      </c>
      <c r="D226" t="s">
        <v>216</v>
      </c>
    </row>
    <row r="227" spans="1:4" ht="15">
      <c r="A227" t="s">
        <v>638</v>
      </c>
      <c r="B227" t="s">
        <v>596</v>
      </c>
      <c r="C227" t="s">
        <v>247</v>
      </c>
      <c r="D227" t="s">
        <v>225</v>
      </c>
    </row>
    <row r="228" spans="1:4" ht="15">
      <c r="A228" t="s">
        <v>639</v>
      </c>
      <c r="B228" s="63" t="s">
        <v>630</v>
      </c>
      <c r="C228" t="s">
        <v>247</v>
      </c>
      <c r="D228" t="s">
        <v>225</v>
      </c>
    </row>
    <row r="229" spans="1:4" ht="15">
      <c r="A229" t="s">
        <v>640</v>
      </c>
      <c r="B229" t="s">
        <v>628</v>
      </c>
      <c r="C229" t="s">
        <v>247</v>
      </c>
      <c r="D229" t="s">
        <v>225</v>
      </c>
    </row>
    <row r="230" spans="1:4" ht="15">
      <c r="A230" t="s">
        <v>641</v>
      </c>
      <c r="B230" t="s">
        <v>598</v>
      </c>
      <c r="C230" t="s">
        <v>229</v>
      </c>
      <c r="D230" t="s">
        <v>225</v>
      </c>
    </row>
    <row r="231" spans="1:4" ht="15">
      <c r="A231" t="s">
        <v>642</v>
      </c>
      <c r="B231" t="s">
        <v>629</v>
      </c>
      <c r="C231" t="s">
        <v>229</v>
      </c>
      <c r="D231" t="s">
        <v>225</v>
      </c>
    </row>
    <row r="232" spans="1:4" ht="15">
      <c r="A232" t="s">
        <v>643</v>
      </c>
      <c r="B232" t="s">
        <v>626</v>
      </c>
      <c r="C232" t="s">
        <v>224</v>
      </c>
      <c r="D232" t="s">
        <v>225</v>
      </c>
    </row>
    <row r="233" spans="1:4" ht="15">
      <c r="A233" t="s">
        <v>627</v>
      </c>
      <c r="B233" t="s">
        <v>600</v>
      </c>
      <c r="C233" t="s">
        <v>229</v>
      </c>
      <c r="D233" t="s">
        <v>225</v>
      </c>
    </row>
    <row r="234" spans="1:4" ht="15">
      <c r="A234" t="s">
        <v>647</v>
      </c>
      <c r="B234" t="s">
        <v>646</v>
      </c>
      <c r="C234" t="s">
        <v>229</v>
      </c>
      <c r="D234" t="s">
        <v>225</v>
      </c>
    </row>
    <row r="235" spans="1:5" ht="18.75">
      <c r="A235" s="323" t="s">
        <v>848</v>
      </c>
      <c r="B235" s="323"/>
      <c r="C235" s="323"/>
      <c r="D235" s="323"/>
      <c r="E235" s="323"/>
    </row>
    <row r="236" spans="1:5" ht="105">
      <c r="A236" t="s">
        <v>851</v>
      </c>
      <c r="B236" t="s">
        <v>849</v>
      </c>
      <c r="C236" t="s">
        <v>247</v>
      </c>
      <c r="D236" t="s">
        <v>225</v>
      </c>
      <c r="E236" s="412" t="s">
        <v>855</v>
      </c>
    </row>
    <row r="237" spans="1:5" ht="105">
      <c r="A237" t="s">
        <v>853</v>
      </c>
      <c r="B237" t="s">
        <v>850</v>
      </c>
      <c r="C237" t="s">
        <v>247</v>
      </c>
      <c r="D237" t="s">
        <v>225</v>
      </c>
      <c r="E237" s="412" t="s">
        <v>855</v>
      </c>
    </row>
    <row r="238" spans="1:5" ht="105">
      <c r="A238" t="s">
        <v>854</v>
      </c>
      <c r="B238" t="s">
        <v>852</v>
      </c>
      <c r="C238" t="s">
        <v>247</v>
      </c>
      <c r="D238" t="s">
        <v>225</v>
      </c>
      <c r="E238" s="412" t="s">
        <v>855</v>
      </c>
    </row>
  </sheetData>
  <autoFilter ref="A1:E238"/>
  <pageMargins left="0.7" right="0.7" top="0.75" bottom="0.75" header="0.3" footer="0.3"/>
  <pageSetup orientation="portrait" paperSize="1"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882ca1f-e25b-49eb-9b7b-ae98a0350c3d}">
  <sheetPr codeName="Sheet27">
    <tabColor theme="1"/>
  </sheetPr>
  <dimension ref="C1:AD16"/>
  <sheetViews>
    <sheetView showGridLines="0" zoomScale="70" zoomScaleNormal="70" workbookViewId="0" topLeftCell="B7">
      <selection pane="topLeft" activeCell="F16" sqref="F16"/>
    </sheetView>
  </sheetViews>
  <sheetFormatPr defaultColWidth="0" defaultRowHeight="15"/>
  <cols>
    <col min="1" max="1" width="2.7142857142857144" hidden="1" customWidth="1"/>
    <col min="2" max="2" width="2.7142857142857144" customWidth="1"/>
    <col min="3" max="3" width="7.142857142857143" customWidth="1"/>
    <col min="4" max="6" width="35.714285714285715" customWidth="1"/>
    <col min="7" max="7" width="13.714285714285714" customWidth="1"/>
    <col min="8" max="9" width="20.714285714285715" customWidth="1"/>
    <col min="10" max="11" width="20.714285714285715" hidden="1" customWidth="1"/>
    <col min="12" max="14" width="20.714285714285715" customWidth="1"/>
    <col min="15" max="15" width="20.714285714285715" hidden="1" customWidth="1"/>
    <col min="16" max="17" width="20.714285714285715" customWidth="1"/>
    <col min="18" max="20" width="20.714285714285715" hidden="1" customWidth="1"/>
    <col min="21" max="21" width="20.714285714285715" customWidth="1"/>
    <col min="22" max="23" width="20.714285714285715" hidden="1" customWidth="1"/>
    <col min="24" max="25" width="20.714285714285715" customWidth="1"/>
    <col min="26" max="26" width="2.7142857142857144" customWidth="1"/>
    <col min="27" max="27" width="2.7142857142857144" hidden="1" customWidth="1"/>
    <col min="28" max="16383" width="3.857142857142857" hidden="1"/>
    <col min="16384" max="16384" width="4.857142857142857" hidden="1"/>
  </cols>
  <sheetData>
    <row r="1" spans="9:9" ht="15" hidden="1">
      <c r="I1">
        <v>0</v>
      </c>
    </row>
    <row r="2" spans="4:29" ht="15"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29:29" ht="15" hidden="1">
      <c r="AC3" t="s">
        <v>352</v>
      </c>
    </row>
    <row r="4" spans="29:29" ht="15" hidden="1">
      <c r="AC4" t="s">
        <v>353</v>
      </c>
    </row>
    <row r="5" spans="29:29" ht="15" hidden="1">
      <c r="AC5" t="s">
        <v>354</v>
      </c>
    </row>
    <row r="6" spans="29:29" ht="15" hidden="1">
      <c r="AC6" t="s">
        <v>355</v>
      </c>
    </row>
    <row r="7" spans="29:29" ht="15" customHeight="1">
      <c r="AC7" t="s">
        <v>343</v>
      </c>
    </row>
    <row r="8" ht="15" customHeight="1"/>
    <row r="9" spans="3:25" ht="29.25" customHeight="1">
      <c r="C9" s="628" t="s">
        <v>122</v>
      </c>
      <c r="D9" s="603" t="s">
        <v>34</v>
      </c>
      <c r="E9" s="558" t="s">
        <v>121</v>
      </c>
      <c r="F9" s="558" t="s">
        <v>118</v>
      </c>
      <c r="G9" s="558" t="s">
        <v>1</v>
      </c>
      <c r="H9" s="514" t="s">
        <v>368</v>
      </c>
      <c r="I9" s="558" t="s">
        <v>3</v>
      </c>
      <c r="J9" s="558" t="s">
        <v>4</v>
      </c>
      <c r="K9" s="558" t="s">
        <v>5</v>
      </c>
      <c r="L9" s="558" t="s">
        <v>6</v>
      </c>
      <c r="M9" s="558" t="s">
        <v>7</v>
      </c>
      <c r="N9" s="558" t="s">
        <v>8</v>
      </c>
      <c r="O9" s="558"/>
      <c r="P9" s="558"/>
      <c r="Q9" s="558"/>
      <c r="R9" s="558" t="s">
        <v>9</v>
      </c>
      <c r="S9" s="603" t="s">
        <v>447</v>
      </c>
      <c r="T9" s="603" t="s">
        <v>116</v>
      </c>
      <c r="U9" s="558" t="s">
        <v>89</v>
      </c>
      <c r="V9" s="558" t="s">
        <v>12</v>
      </c>
      <c r="W9" s="558"/>
      <c r="X9" s="558" t="s">
        <v>14</v>
      </c>
      <c r="Y9" s="514" t="s">
        <v>441</v>
      </c>
    </row>
    <row r="10" spans="3:25" ht="31.5" customHeight="1">
      <c r="C10" s="629"/>
      <c r="D10" s="604"/>
      <c r="E10" s="558"/>
      <c r="F10" s="558"/>
      <c r="G10" s="558"/>
      <c r="H10" s="558"/>
      <c r="I10" s="558"/>
      <c r="J10" s="558"/>
      <c r="K10" s="558"/>
      <c r="L10" s="558"/>
      <c r="M10" s="558"/>
      <c r="N10" s="558" t="s">
        <v>15</v>
      </c>
      <c r="O10" s="558"/>
      <c r="P10" s="558"/>
      <c r="Q10" s="558" t="s">
        <v>16</v>
      </c>
      <c r="R10" s="558"/>
      <c r="S10" s="604"/>
      <c r="T10" s="604"/>
      <c r="U10" s="558"/>
      <c r="V10" s="558"/>
      <c r="W10" s="558"/>
      <c r="X10" s="558"/>
      <c r="Y10" s="558"/>
    </row>
    <row r="11" spans="3:25" ht="78.75" customHeight="1">
      <c r="C11" s="630"/>
      <c r="D11" s="605"/>
      <c r="E11" s="558"/>
      <c r="F11" s="558"/>
      <c r="G11" s="558"/>
      <c r="H11" s="558"/>
      <c r="I11" s="558"/>
      <c r="J11" s="558"/>
      <c r="K11" s="558"/>
      <c r="L11" s="558"/>
      <c r="M11" s="558"/>
      <c r="N11" s="40" t="s">
        <v>17</v>
      </c>
      <c r="O11" s="40" t="s">
        <v>18</v>
      </c>
      <c r="P11" s="40" t="s">
        <v>19</v>
      </c>
      <c r="Q11" s="558"/>
      <c r="R11" s="558"/>
      <c r="S11" s="605"/>
      <c r="T11" s="605"/>
      <c r="U11" s="558"/>
      <c r="V11" s="40" t="s">
        <v>20</v>
      </c>
      <c r="W11" s="40" t="s">
        <v>21</v>
      </c>
      <c r="X11" s="558"/>
      <c r="Y11" s="558"/>
    </row>
    <row r="12" spans="3:25" ht="18.75" customHeight="1">
      <c r="C12" s="9" t="s">
        <v>85</v>
      </c>
      <c r="D12" s="72" t="s">
        <v>66</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1"/>
      <c r="D13" s="77"/>
      <c r="E13" s="77"/>
      <c r="F13" s="77"/>
      <c r="G13" s="10"/>
      <c r="H13" s="256">
        <v>1</v>
      </c>
      <c r="I13" s="16"/>
      <c r="J13" s="47"/>
      <c r="K13" s="47"/>
      <c r="L13" s="46" t="str">
        <f>+IFERROR(IF(COUNT(I13:K13),ROUND(SUM(I13:K13),0),""),"")</f>
        <v/>
      </c>
      <c r="M13" s="129"/>
      <c r="N13" s="258" t="str">
        <f>IF(I13="","",I13)</f>
        <v/>
      </c>
      <c r="O13" s="203"/>
      <c r="P13" s="51" t="str">
        <f>+IFERROR(IF(COUNT(N13:O13),ROUND(SUM(N13,O13),2),""),"")</f>
        <v/>
      </c>
      <c r="Q13" s="17" t="str">
        <f>+IFERROR(IF(COUNT(P13),ROUND(P13/('Shareholding Pattern'!$P$79)*100,2),""),"")</f>
        <v/>
      </c>
      <c r="R13" s="47"/>
      <c r="S13" s="47"/>
      <c r="T13" s="48" t="str">
        <f>+IFERROR(IF(COUNT(R13:S13),ROUND(SUM(R13:S13),2),""),"")</f>
        <v/>
      </c>
      <c r="U13" s="129"/>
      <c r="V13" s="47"/>
      <c r="W13" s="17" t="str">
        <f>+IFERROR(IF(V13="","",(+IF(V13=0,0,IF(COUNT(V13,L13),ROUND(SUM(V13)/SUM(L13)*100,2),"")))),"")</f>
        <v/>
      </c>
      <c r="X13" s="16"/>
      <c r="Y13" s="263"/>
      <c r="AC13" s="11">
        <f>IF(SUM(H13:X13)&gt;0,1,0)</f>
        <v>1</v>
      </c>
      <c r="AD13" s="11">
        <f>SUM(AC15:AC65535)</f>
        <v>0</v>
      </c>
    </row>
    <row r="14" spans="3:25" ht="24.95" customHeight="1">
      <c r="C14" s="45"/>
      <c r="D14" s="55"/>
      <c r="E14" s="246" t="s">
        <v>436</v>
      </c>
      <c r="G14" s="43"/>
      <c r="H14" s="43"/>
      <c r="I14" s="43"/>
      <c r="J14" s="43"/>
      <c r="K14" s="43"/>
      <c r="L14" s="43"/>
      <c r="M14" s="43"/>
      <c r="N14" s="43"/>
      <c r="O14" s="43"/>
      <c r="P14" s="43"/>
      <c r="Q14" s="43"/>
      <c r="R14" s="43"/>
      <c r="S14" s="43"/>
      <c r="T14" s="43"/>
      <c r="U14" s="43"/>
      <c r="V14" s="43"/>
      <c r="W14" s="43"/>
      <c r="X14" s="43"/>
      <c r="Y14" s="44"/>
    </row>
    <row r="15" spans="3:24" ht="24.95" customHeight="1" hidden="1">
      <c r="C15" s="200"/>
      <c r="D15" s="201"/>
      <c r="E15" s="18"/>
      <c r="F15" s="18"/>
      <c r="G15" s="18"/>
      <c r="H15" s="18"/>
      <c r="I15" s="18"/>
      <c r="J15" s="198"/>
      <c r="K15" s="198"/>
      <c r="L15" s="18"/>
      <c r="M15" s="195" t="str">
        <f>+IFERROR(IF(COUNT(L15),ROUND(L15/('Shareholding Pattern'!$L$78)*100,2),""),"")</f>
        <v/>
      </c>
      <c r="N15" s="198"/>
      <c r="O15" s="198"/>
      <c r="P15" s="18"/>
      <c r="Q15" s="195" t="str">
        <f>+IFERROR(IF(COUNT(P15),ROUND(P15/('Shareholding Pattern'!$P$79)*100,2),""),"")</f>
        <v/>
      </c>
      <c r="R15" s="18"/>
      <c r="S15" s="18"/>
      <c r="T15" s="18"/>
      <c r="U15" s="195" t="str">
        <f>+IFERROR(IF(COUNT(L15,T15),ROUND(SUM(T15,L15)/SUM('Shareholding Pattern'!$L$78,'Shareholding Pattern'!$T$78)*100,2),""),"")</f>
        <v/>
      </c>
      <c r="V15" s="198"/>
      <c r="W15" s="18"/>
      <c r="X15" s="199"/>
    </row>
    <row r="16" spans="3:24" ht="20.1" customHeight="1">
      <c r="C16" s="127"/>
      <c r="D16" s="90"/>
      <c r="E16" s="36"/>
      <c r="F16" s="60" t="s">
        <v>392</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Pattern'!$P$79)*100,2),""),"")</f>
        <v/>
      </c>
      <c r="R16" s="53" t="str">
        <f>+IFERROR(IF(COUNT(R13:R15),ROUND(SUM(R13:R15),0),""),"")</f>
        <v/>
      </c>
      <c r="S16" s="53" t="str">
        <f>+IFERROR(IF(COUNT(S13:S15),ROUND(SUM(S13:S15),0),""),"")</f>
        <v/>
      </c>
      <c r="T16" s="53" t="str">
        <f>+IFERROR(IF(COUNT(T13:T15),ROUND(SUM(T13:T15),0),""),"")</f>
        <v/>
      </c>
      <c r="U16" s="129"/>
      <c r="V16" s="53" t="str">
        <f>+IFERROR(IF(COUNT(V13:V15),ROUND(SUM(V13:V15),0),""),"")</f>
        <v/>
      </c>
      <c r="W16" s="266" t="str">
        <f>+IFERROR(IF(V16="","",(+IF(V16=0,0,IF(COUNT(V16,L16),ROUND(SUM(V16)/SUM(L16)*100,2),"")))),"")</f>
        <v/>
      </c>
      <c r="X16" s="53"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I13:K13 N13:O13 R13:S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ageMargins left="0.7" right="0.7" top="0.75" bottom="0.75" header="0.3" footer="0.3"/>
  <pageSetup orientation="portrait" paperSize="1" r:id="rId2"/>
  <drawing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890ed38-f638-4e1f-b9c8-1659659a9103}">
  <sheetPr codeName="Sheet28">
    <tabColor theme="1"/>
  </sheetPr>
  <dimension ref="D1:AD16"/>
  <sheetViews>
    <sheetView showGridLines="0" zoomScale="70" zoomScaleNormal="70" workbookViewId="0" topLeftCell="C7">
      <selection pane="topLeft" activeCell="E16" sqref="E16"/>
    </sheetView>
  </sheetViews>
  <sheetFormatPr defaultColWidth="0" defaultRowHeight="15"/>
  <cols>
    <col min="1" max="2" width="2.7142857142857144" hidden="1" customWidth="1"/>
    <col min="3" max="3" width="2.7142857142857144" customWidth="1"/>
    <col min="4" max="4" width="7.142857142857143" customWidth="1"/>
    <col min="5" max="5" width="35.714285714285715" customWidth="1"/>
    <col min="6" max="6" width="13.714285714285714" customWidth="1"/>
    <col min="7"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4" width="20.714285714285715" customWidth="1"/>
    <col min="25" max="25" width="2.7142857142857144" customWidth="1"/>
    <col min="26" max="26" width="5.142857142857143" hidden="1" customWidth="1"/>
    <col min="27" max="16383" width="7.571428571428571" hidden="1"/>
    <col min="16384" max="16384" width="3.857142857142857" hidden="1"/>
  </cols>
  <sheetData>
    <row r="1" spans="9:9" ht="15" hidden="1">
      <c r="I1">
        <v>0</v>
      </c>
    </row>
    <row r="2" spans="5:24" ht="15"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9" spans="4:24" ht="29.45" customHeight="1">
      <c r="D9" s="603" t="s">
        <v>119</v>
      </c>
      <c r="E9" s="558" t="s">
        <v>118</v>
      </c>
      <c r="F9" s="558" t="s">
        <v>1</v>
      </c>
      <c r="G9" s="514" t="s">
        <v>368</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14</v>
      </c>
      <c r="X9" s="514" t="s">
        <v>441</v>
      </c>
    </row>
    <row r="10" spans="4:24" ht="31.5" customHeight="1">
      <c r="D10" s="604"/>
      <c r="E10" s="558"/>
      <c r="F10" s="558"/>
      <c r="G10" s="558"/>
      <c r="H10" s="558"/>
      <c r="I10" s="558"/>
      <c r="J10" s="558"/>
      <c r="K10" s="558"/>
      <c r="L10" s="558"/>
      <c r="M10" s="558" t="s">
        <v>15</v>
      </c>
      <c r="N10" s="558"/>
      <c r="O10" s="558"/>
      <c r="P10" s="558" t="s">
        <v>16</v>
      </c>
      <c r="Q10" s="558"/>
      <c r="R10" s="604"/>
      <c r="S10" s="604"/>
      <c r="T10" s="558"/>
      <c r="U10" s="558"/>
      <c r="V10" s="558"/>
      <c r="W10" s="558"/>
      <c r="X10" s="558"/>
    </row>
    <row r="11" spans="4:24" ht="45">
      <c r="D11" s="605"/>
      <c r="E11" s="558"/>
      <c r="F11" s="558"/>
      <c r="G11" s="558"/>
      <c r="H11" s="558"/>
      <c r="I11" s="558"/>
      <c r="J11" s="558"/>
      <c r="K11" s="558"/>
      <c r="L11" s="558"/>
      <c r="M11" s="58" t="s">
        <v>17</v>
      </c>
      <c r="N11" s="58" t="s">
        <v>18</v>
      </c>
      <c r="O11" s="58" t="s">
        <v>19</v>
      </c>
      <c r="P11" s="558"/>
      <c r="Q11" s="558"/>
      <c r="R11" s="605"/>
      <c r="S11" s="605"/>
      <c r="T11" s="558"/>
      <c r="U11" s="58" t="s">
        <v>20</v>
      </c>
      <c r="V11" s="58" t="s">
        <v>21</v>
      </c>
      <c r="W11" s="558"/>
      <c r="X11" s="558"/>
    </row>
    <row r="12" spans="4:24" ht="17.25" customHeight="1">
      <c r="D12" s="87" t="s">
        <v>334</v>
      </c>
      <c r="E12" s="73" t="s">
        <v>859</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1"/>
      <c r="E13" s="77"/>
      <c r="F13" s="10"/>
      <c r="G13" s="257">
        <v>1</v>
      </c>
      <c r="H13" s="16"/>
      <c r="I13" s="47"/>
      <c r="J13" s="47"/>
      <c r="K13" s="48" t="str">
        <f>+IFERROR(IF(COUNT(H13:J13),ROUND(SUM(H13:J13),0),""),"")</f>
        <v/>
      </c>
      <c r="L13" s="17" t="str">
        <f>+IFERROR(IF(COUNT(K13),ROUND(K13/'Shareholding Pattern'!$L$78*100,2),""),"")</f>
        <v/>
      </c>
      <c r="M13" s="258" t="str">
        <f>IF(H13="","",H13)</f>
        <v/>
      </c>
      <c r="N13" s="203"/>
      <c r="O13" s="51" t="str">
        <f>+IFERROR(IF(COUNT(M13:N13),ROUND(SUM(M13,N13),0),""),"")</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221" t="str">
        <f>+IFERROR(IF(U13="","",(IF(COUNT(U13,K13),ROUND(SUM(U13)/SUM(K13)*100,2),""))),"")</f>
        <v/>
      </c>
      <c r="W13" s="16"/>
      <c r="X13" s="263"/>
      <c r="AC13" s="11">
        <f>IF(SUM(H13:W13)&gt;0,1,0)</f>
        <v>0</v>
      </c>
      <c r="AD13" s="11">
        <f>SUM(AC15:AC65535)</f>
        <v>0</v>
      </c>
    </row>
    <row r="14" spans="4:24" ht="24.95" customHeight="1">
      <c r="D14" s="42"/>
      <c r="E14" s="43"/>
      <c r="F14" s="246" t="s">
        <v>437</v>
      </c>
      <c r="G14" s="43"/>
      <c r="H14" s="43"/>
      <c r="I14" s="43"/>
      <c r="J14" s="43"/>
      <c r="K14" s="43"/>
      <c r="L14" s="43"/>
      <c r="M14" s="43"/>
      <c r="N14" s="43"/>
      <c r="O14" s="43"/>
      <c r="P14" s="43"/>
      <c r="Q14" s="43"/>
      <c r="R14" s="43"/>
      <c r="S14" s="43"/>
      <c r="T14" s="43"/>
      <c r="U14" s="43"/>
      <c r="V14" s="43"/>
      <c r="W14" s="43"/>
      <c r="X14" s="44"/>
    </row>
    <row r="15" spans="4:23" ht="15" hidden="1">
      <c r="D15" s="200"/>
      <c r="E15" s="202"/>
      <c r="F15" s="202"/>
      <c r="G15" s="202"/>
      <c r="H15" s="201"/>
      <c r="I15" s="18"/>
      <c r="J15" s="198"/>
      <c r="K15" s="198"/>
      <c r="L15" s="18"/>
      <c r="M15" s="18"/>
      <c r="N15" s="198"/>
      <c r="O15" s="198"/>
      <c r="P15" s="18"/>
      <c r="Q15" s="18"/>
      <c r="R15" s="18"/>
      <c r="S15" s="18"/>
      <c r="T15" s="18"/>
      <c r="U15" s="18"/>
      <c r="V15" s="198"/>
      <c r="W15" s="199"/>
    </row>
    <row r="16" spans="4:23" ht="20.1" customHeight="1">
      <c r="D16" s="168"/>
      <c r="E16" s="83" t="s">
        <v>392</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H13:J13 M13:N13 Q13:R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ageMargins left="0.7" right="0.7" top="0.75" bottom="0.75" header="0.3" footer="0.3"/>
  <pageSetup orientation="portrait" paperSize="1" r:id="rId2"/>
  <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a097a04-8710-4e73-a70c-c00427fb2a83}">
  <sheetPr codeName="Sheet31">
    <tabColor theme="9"/>
  </sheetPr>
  <dimension ref="E1:J14"/>
  <sheetViews>
    <sheetView showGridLines="0" workbookViewId="0" topLeftCell="D6">
      <selection pane="topLeft" activeCell="I14" sqref="I14"/>
    </sheetView>
  </sheetViews>
  <sheetFormatPr defaultColWidth="0" defaultRowHeight="15"/>
  <cols>
    <col min="1" max="3" width="2.7142857142857144" hidden="1" customWidth="1"/>
    <col min="4" max="4" width="2.7142857142857144" customWidth="1"/>
    <col min="5" max="5" width="7.142857142857143" customWidth="1"/>
    <col min="6" max="6" width="21" customWidth="1"/>
    <col min="7" max="7" width="22.428571428571427" customWidth="1"/>
    <col min="8" max="8" width="14.571428571428571" customWidth="1"/>
    <col min="9" max="9" width="30.142857142857142" style="84" customWidth="1"/>
    <col min="10" max="10" width="2.7142857142857144" customWidth="1"/>
    <col min="11" max="16384" width="9.142857142857142" hidden="1"/>
  </cols>
  <sheetData>
    <row r="1" spans="9:9" ht="15" hidden="1">
      <c r="I1" s="84">
        <v>0</v>
      </c>
    </row>
    <row r="2" ht="15" hidden="1"/>
    <row r="3" ht="15" hidden="1"/>
    <row r="4" ht="15" hidden="1"/>
    <row r="5" ht="19.5" customHeight="1" hidden="1"/>
    <row r="6" spans="10:10" ht="12.75" customHeight="1">
      <c r="J6" s="101"/>
    </row>
    <row r="7" spans="10:10" ht="15">
      <c r="J7" s="101"/>
    </row>
    <row r="8" spans="10:10" ht="11.25" customHeight="1">
      <c r="J8" s="101"/>
    </row>
    <row r="9" spans="5:10" ht="30" customHeight="1">
      <c r="E9" s="519" t="s">
        <v>375</v>
      </c>
      <c r="F9" s="520"/>
      <c r="G9" s="520"/>
      <c r="H9" s="520"/>
      <c r="I9" s="521"/>
      <c r="J9" s="101"/>
    </row>
    <row r="10" spans="5:10" ht="15">
      <c r="E10" s="603" t="s">
        <v>119</v>
      </c>
      <c r="F10" s="609" t="s">
        <v>126</v>
      </c>
      <c r="G10" s="609" t="s">
        <v>127</v>
      </c>
      <c r="H10" s="609" t="s">
        <v>325</v>
      </c>
      <c r="I10" s="609" t="s">
        <v>326</v>
      </c>
      <c r="J10" s="101"/>
    </row>
    <row r="11" spans="5:10" ht="15">
      <c r="E11" s="631"/>
      <c r="F11" s="531"/>
      <c r="G11" s="604"/>
      <c r="H11" s="531"/>
      <c r="I11" s="531"/>
      <c r="J11" s="101"/>
    </row>
    <row r="12" spans="5:10" ht="15">
      <c r="E12" s="632"/>
      <c r="F12" s="513"/>
      <c r="G12" s="605"/>
      <c r="H12" s="513"/>
      <c r="I12" s="513"/>
      <c r="J12" s="101"/>
    </row>
    <row r="13" spans="5:10" ht="28.5" customHeight="1" hidden="1">
      <c r="E13" s="191"/>
      <c r="F13" s="16"/>
      <c r="G13" s="75"/>
      <c r="H13" s="147"/>
      <c r="I13" s="85"/>
      <c r="J13" s="101"/>
    </row>
    <row r="14" spans="5:10" ht="25.5" customHeight="1">
      <c r="E14" s="45"/>
      <c r="F14" s="55"/>
      <c r="G14" s="55"/>
      <c r="H14" s="55"/>
      <c r="I14" s="243" t="s">
        <v>390</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Click here to go back "/>
  </hyperlinks>
  <pageMargins left="0.7" right="0.7" top="0.75" bottom="0.75" header="0.3" footer="0.3"/>
  <pageSetup orientation="portrait" paperSize="1" r:id="rId2"/>
  <drawing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1d59093-d640-4b1d-82bd-24e979b3d98d}">
  <sheetPr codeName="Sheet36"/>
  <dimension ref="B1:B49"/>
  <sheetViews>
    <sheetView workbookViewId="0" topLeftCell="A1">
      <selection pane="topLeft" activeCell="I8" sqref="I8"/>
    </sheetView>
  </sheetViews>
  <sheetFormatPr defaultRowHeight="15"/>
  <sheetData>
    <row r="1" spans="2:2" ht="15">
      <c r="B1" s="353"/>
    </row>
    <row r="2" spans="2:2" ht="15">
      <c r="B2" s="353"/>
    </row>
    <row r="3" spans="2:2" ht="15">
      <c r="B3" s="353"/>
    </row>
    <row r="4" spans="2:2" ht="15">
      <c r="B4" s="353"/>
    </row>
    <row r="5" spans="2:2" ht="15">
      <c r="B5" s="353"/>
    </row>
    <row r="6" spans="2:2" ht="15">
      <c r="B6" s="353"/>
    </row>
    <row r="7" spans="2:2" ht="15">
      <c r="B7" s="353"/>
    </row>
    <row r="8" spans="2:2" ht="15">
      <c r="B8" s="353"/>
    </row>
    <row r="9" spans="2:2" ht="15">
      <c r="B9" s="353"/>
    </row>
    <row r="10" spans="2:2" ht="15">
      <c r="B10" s="353"/>
    </row>
    <row r="11" spans="2:2" ht="15">
      <c r="B11" s="353"/>
    </row>
    <row r="12" spans="2:2" ht="15">
      <c r="B12" s="353"/>
    </row>
    <row r="13" spans="2:2" ht="15">
      <c r="B13" s="353"/>
    </row>
    <row r="14" spans="2:2" ht="15">
      <c r="B14" s="353"/>
    </row>
    <row r="15" spans="2:2" ht="15">
      <c r="B15" s="353"/>
    </row>
    <row r="16" spans="2:2" ht="15">
      <c r="B16" s="353"/>
    </row>
    <row r="17" spans="2:2" ht="15">
      <c r="B17" s="353"/>
    </row>
    <row r="18" spans="2:2" ht="15">
      <c r="B18" s="353"/>
    </row>
    <row r="19" spans="2:2" ht="15">
      <c r="B19" s="353"/>
    </row>
    <row r="20" spans="2:2" ht="15">
      <c r="B20" s="353"/>
    </row>
    <row r="21" spans="2:2" ht="15">
      <c r="B21" s="353"/>
    </row>
    <row r="22" spans="2:2" ht="15">
      <c r="B22" s="353"/>
    </row>
    <row r="23" spans="2:2" ht="15">
      <c r="B23" s="353"/>
    </row>
    <row r="24" spans="2:2" ht="15">
      <c r="B24" s="353"/>
    </row>
    <row r="25" spans="2:2" ht="15">
      <c r="B25" s="353"/>
    </row>
    <row r="26" spans="2:2" ht="15">
      <c r="B26" s="353"/>
    </row>
    <row r="27" spans="2:2" ht="15">
      <c r="B27" s="353"/>
    </row>
    <row r="28" spans="2:2" ht="15">
      <c r="B28" s="353"/>
    </row>
    <row r="29" spans="2:2" ht="15">
      <c r="B29" s="353"/>
    </row>
    <row r="30" spans="2:2" ht="15">
      <c r="B30" s="353"/>
    </row>
    <row r="31" spans="2:2" ht="15">
      <c r="B31" s="353"/>
    </row>
    <row r="32" spans="2:2" ht="15">
      <c r="B32" s="353"/>
    </row>
    <row r="33" spans="2:2" ht="15">
      <c r="B33" s="353"/>
    </row>
    <row r="34" spans="2:2" ht="15">
      <c r="B34" s="353"/>
    </row>
    <row r="35" spans="2:2" ht="15">
      <c r="B35" s="353"/>
    </row>
    <row r="36" spans="2:2" ht="15">
      <c r="B36" s="353"/>
    </row>
    <row r="37" spans="2:2" ht="15">
      <c r="B37" s="353"/>
    </row>
    <row r="38" spans="2:2" ht="15">
      <c r="B38" s="353"/>
    </row>
    <row r="39" spans="2:2" ht="15">
      <c r="B39" s="353"/>
    </row>
    <row r="40" spans="2:2" ht="15">
      <c r="B40" s="353"/>
    </row>
    <row r="41" spans="2:2" ht="15">
      <c r="B41" s="353"/>
    </row>
    <row r="42" spans="2:2" ht="15">
      <c r="B42" s="353"/>
    </row>
    <row r="43" spans="2:2" ht="15">
      <c r="B43" s="353"/>
    </row>
    <row r="44" spans="2:2" ht="15">
      <c r="B44" s="353"/>
    </row>
    <row r="45" spans="2:2" ht="15">
      <c r="B45" s="353"/>
    </row>
    <row r="46" spans="2:2" ht="15">
      <c r="B46" s="353"/>
    </row>
    <row r="47" spans="2:2" ht="15">
      <c r="B47" s="353"/>
    </row>
    <row r="48" spans="2:2" ht="15">
      <c r="B48" s="353"/>
    </row>
    <row r="49" spans="2:2" ht="15">
      <c r="B49" s="353"/>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3747e91-28b7-435b-8d7c-14a04329b05c}">
  <sheetPr codeName="Sheet32">
    <tabColor theme="9"/>
  </sheetPr>
  <dimension ref="D1:I14"/>
  <sheetViews>
    <sheetView showGridLines="0" workbookViewId="0" topLeftCell="C6">
      <selection pane="topLeft" activeCell="H14" sqref="H14"/>
    </sheetView>
  </sheetViews>
  <sheetFormatPr defaultColWidth="0" defaultRowHeight="15"/>
  <cols>
    <col min="1" max="2" width="2.7142857142857144" hidden="1" customWidth="1"/>
    <col min="3" max="3" width="2.7142857142857144" customWidth="1"/>
    <col min="4" max="4" width="7.142857142857143" customWidth="1"/>
    <col min="5" max="5" width="35.714285714285715" style="76" customWidth="1"/>
    <col min="6" max="6" width="35.714285714285715" customWidth="1"/>
    <col min="7" max="7" width="17.285714285714285" customWidth="1"/>
    <col min="8" max="8" width="14.571428571428571" customWidth="1"/>
    <col min="9" max="9" width="2.7142857142857144" customWidth="1"/>
    <col min="10" max="16384" width="9.142857142857142" hidden="1"/>
  </cols>
  <sheetData>
    <row r="1" spans="9:9" ht="15" hidden="1">
      <c r="I1">
        <v>0</v>
      </c>
    </row>
    <row r="2" ht="15" hidden="1"/>
    <row r="3" ht="15" hidden="1"/>
    <row r="4" ht="15" hidden="1"/>
    <row r="5" ht="15" hidden="1"/>
    <row r="9" spans="4:8" ht="30" customHeight="1">
      <c r="D9" s="635" t="s">
        <v>370</v>
      </c>
      <c r="E9" s="636"/>
      <c r="F9" s="636"/>
      <c r="G9" s="636"/>
      <c r="H9" s="637"/>
    </row>
    <row r="10" spans="4:8" ht="15">
      <c r="D10" s="603" t="s">
        <v>119</v>
      </c>
      <c r="E10" s="609" t="s">
        <v>546</v>
      </c>
      <c r="F10" s="609" t="s">
        <v>128</v>
      </c>
      <c r="G10" s="609" t="s">
        <v>129</v>
      </c>
      <c r="H10" s="609" t="s">
        <v>130</v>
      </c>
    </row>
    <row r="11" spans="4:8" ht="15">
      <c r="D11" s="633"/>
      <c r="E11" s="633"/>
      <c r="F11" s="531"/>
      <c r="G11" s="604"/>
      <c r="H11" s="531"/>
    </row>
    <row r="12" spans="4:8" ht="15">
      <c r="D12" s="634"/>
      <c r="E12" s="634"/>
      <c r="F12" s="513"/>
      <c r="G12" s="605"/>
      <c r="H12" s="513"/>
    </row>
    <row r="13" spans="4:8" ht="15" hidden="1">
      <c r="D13" s="324"/>
      <c r="E13" s="75"/>
      <c r="F13" s="75"/>
      <c r="G13" s="99"/>
      <c r="H13" s="100"/>
    </row>
    <row r="14" spans="4:8" ht="24.75" customHeight="1">
      <c r="D14" s="12"/>
      <c r="E14" s="13"/>
      <c r="F14" s="55"/>
      <c r="G14" s="55"/>
      <c r="H14" s="243" t="s">
        <v>391</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bc31747-3b8c-41aa-a65c-1fc83f5b7097}">
  <sheetPr codeName="Sheet33">
    <tabColor theme="9"/>
  </sheetPr>
  <dimension ref="E1:I14"/>
  <sheetViews>
    <sheetView showGridLines="0" workbookViewId="0" topLeftCell="D6">
      <selection pane="topLeft" activeCell="I14" sqref="I14"/>
    </sheetView>
  </sheetViews>
  <sheetFormatPr defaultColWidth="0" defaultRowHeight="15"/>
  <cols>
    <col min="1" max="3" width="2.7142857142857144" hidden="1" customWidth="1"/>
    <col min="4" max="4" width="2.7142857142857144" customWidth="1"/>
    <col min="5" max="5" width="7.142857142857143" style="76" customWidth="1"/>
    <col min="6" max="6" width="33.142857142857146" customWidth="1"/>
    <col min="7" max="7" width="26.285714285714285" customWidth="1"/>
    <col min="8" max="8" width="14.571428571428571" customWidth="1"/>
    <col min="9" max="9" width="22.571428571428573" customWidth="1"/>
    <col min="10" max="10" width="2.7142857142857144" customWidth="1"/>
    <col min="11" max="16383" width="9.142857142857142" hidden="1"/>
    <col min="16384" max="16384" width="3.142857142857143" hidden="1"/>
  </cols>
  <sheetData>
    <row r="1" spans="9:9" ht="15" hidden="1">
      <c r="I1">
        <v>0</v>
      </c>
    </row>
    <row r="2" ht="15" hidden="1"/>
    <row r="3" ht="15" hidden="1"/>
    <row r="4" ht="15" hidden="1"/>
    <row r="5" ht="15" hidden="1"/>
    <row r="9" spans="5:9" ht="30" customHeight="1">
      <c r="E9" s="519" t="s">
        <v>371</v>
      </c>
      <c r="F9" s="520"/>
      <c r="G9" s="520"/>
      <c r="H9" s="520"/>
      <c r="I9" s="104"/>
    </row>
    <row r="10" spans="5:9" ht="15">
      <c r="E10" s="603" t="s">
        <v>119</v>
      </c>
      <c r="F10" s="609" t="s">
        <v>126</v>
      </c>
      <c r="G10" s="609" t="s">
        <v>127</v>
      </c>
      <c r="H10" s="609" t="s">
        <v>131</v>
      </c>
      <c r="I10" s="638" t="s">
        <v>327</v>
      </c>
    </row>
    <row r="11" spans="5:9" ht="15">
      <c r="E11" s="633"/>
      <c r="F11" s="531"/>
      <c r="G11" s="604"/>
      <c r="H11" s="531"/>
      <c r="I11" s="639"/>
    </row>
    <row r="12" spans="5:9" ht="15">
      <c r="E12" s="634"/>
      <c r="F12" s="513"/>
      <c r="G12" s="605"/>
      <c r="H12" s="513"/>
      <c r="I12" s="640"/>
    </row>
    <row r="13" spans="5:9" ht="15" hidden="1">
      <c r="E13" s="191"/>
      <c r="F13" s="16"/>
      <c r="G13" s="99"/>
      <c r="H13" s="99"/>
      <c r="I13" s="105"/>
    </row>
    <row r="14" spans="5:9" ht="24.75" customHeight="1">
      <c r="E14" s="12"/>
      <c r="F14" s="55"/>
      <c r="G14" s="55"/>
      <c r="H14" s="55"/>
      <c r="I14" s="243" t="s">
        <v>392</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b0c315-bb98-40fb-a66f-886a147739db}">
  <sheetPr codeName="Sheet2">
    <tabColor theme="7"/>
  </sheetPr>
  <dimension ref="E1:AS21"/>
  <sheetViews>
    <sheetView showGridLines="0" workbookViewId="0" topLeftCell="D7">
      <selection pane="topLeft" activeCell="Z25" sqref="Z25"/>
    </sheetView>
  </sheetViews>
  <sheetFormatPr defaultColWidth="0" defaultRowHeight="15"/>
  <cols>
    <col min="1" max="1" width="2.4285714285714284" hidden="1" customWidth="1"/>
    <col min="2" max="2" width="2.142857142857143" hidden="1" customWidth="1"/>
    <col min="3" max="3" width="2" hidden="1" customWidth="1"/>
    <col min="4" max="4" width="2.571428571428571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4.714285714285714" customWidth="1"/>
    <col min="29" max="16383" width="4.857142857142857" hidden="1"/>
  </cols>
  <sheetData>
    <row r="1" spans="9:9" ht="15" hidden="1">
      <c r="I1">
        <v>5</v>
      </c>
    </row>
    <row r="2" spans="6:45" ht="18.7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24" customHeight="1" hidden="1"/>
    <row r="4" ht="20.25" customHeight="1" hidden="1"/>
    <row r="5" ht="16.5" customHeight="1" hidden="1"/>
    <row r="6" ht="27" customHeight="1" hidden="1"/>
    <row r="9" spans="5:27" ht="29.25" customHeight="1">
      <c r="E9" s="609" t="s">
        <v>119</v>
      </c>
      <c r="F9" s="609" t="s">
        <v>118</v>
      </c>
      <c r="G9" s="603" t="s">
        <v>1</v>
      </c>
      <c r="H9" s="603" t="s">
        <v>3</v>
      </c>
      <c r="I9" s="603" t="s">
        <v>4</v>
      </c>
      <c r="J9" s="603" t="s">
        <v>5</v>
      </c>
      <c r="K9" s="603" t="s">
        <v>6</v>
      </c>
      <c r="L9" s="603" t="s">
        <v>7</v>
      </c>
      <c r="M9" s="606" t="s">
        <v>8</v>
      </c>
      <c r="N9" s="607"/>
      <c r="O9" s="607"/>
      <c r="P9" s="608"/>
      <c r="Q9" s="603" t="s">
        <v>9</v>
      </c>
      <c r="R9" s="603" t="s">
        <v>447</v>
      </c>
      <c r="S9" s="603" t="s">
        <v>116</v>
      </c>
      <c r="T9" s="609" t="s">
        <v>125</v>
      </c>
      <c r="U9" s="589" t="s">
        <v>12</v>
      </c>
      <c r="V9" s="590"/>
      <c r="W9" s="589" t="s">
        <v>13</v>
      </c>
      <c r="X9" s="590"/>
      <c r="Y9" s="603" t="s">
        <v>14</v>
      </c>
      <c r="Z9" s="514" t="s">
        <v>441</v>
      </c>
      <c r="AA9" s="603" t="s">
        <v>459</v>
      </c>
    </row>
    <row r="10" spans="5:27" ht="31.5" customHeight="1">
      <c r="E10" s="604"/>
      <c r="F10" s="597"/>
      <c r="G10" s="604"/>
      <c r="H10" s="604"/>
      <c r="I10" s="604"/>
      <c r="J10" s="604"/>
      <c r="K10" s="604"/>
      <c r="L10" s="604"/>
      <c r="M10" s="517" t="s">
        <v>117</v>
      </c>
      <c r="N10" s="563"/>
      <c r="O10" s="564"/>
      <c r="P10" s="603" t="s">
        <v>16</v>
      </c>
      <c r="Q10" s="604"/>
      <c r="R10" s="604"/>
      <c r="S10" s="604"/>
      <c r="T10" s="604"/>
      <c r="U10" s="593"/>
      <c r="V10" s="594"/>
      <c r="W10" s="593"/>
      <c r="X10" s="594"/>
      <c r="Y10" s="604"/>
      <c r="Z10" s="558"/>
      <c r="AA10" s="604"/>
    </row>
    <row r="11" spans="5:27" ht="78.75" customHeight="1">
      <c r="E11" s="605"/>
      <c r="F11" s="598"/>
      <c r="G11" s="605"/>
      <c r="H11" s="605"/>
      <c r="I11" s="605"/>
      <c r="J11" s="605"/>
      <c r="K11" s="605"/>
      <c r="L11" s="605"/>
      <c r="M11" s="33" t="s">
        <v>123</v>
      </c>
      <c r="N11" s="33" t="s">
        <v>18</v>
      </c>
      <c r="O11" s="32" t="s">
        <v>19</v>
      </c>
      <c r="P11" s="605"/>
      <c r="Q11" s="605"/>
      <c r="R11" s="605"/>
      <c r="S11" s="605"/>
      <c r="T11" s="605"/>
      <c r="U11" s="32" t="s">
        <v>20</v>
      </c>
      <c r="V11" s="32" t="s">
        <v>21</v>
      </c>
      <c r="W11" s="32" t="s">
        <v>20</v>
      </c>
      <c r="X11" s="32" t="s">
        <v>21</v>
      </c>
      <c r="Y11" s="605"/>
      <c r="Z11" s="558"/>
      <c r="AA11" s="605"/>
    </row>
    <row r="12" spans="5:27" ht="16.5" customHeight="1">
      <c r="E12" s="9" t="s">
        <v>71</v>
      </c>
      <c r="F12" s="355"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1"/>
      <c r="F13" s="242"/>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f>IF(COUNT(H20:$Y$15005)=0,"",SUM(AC1:AC65537))</f>
        <v>4</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1">
        <v>1</v>
      </c>
      <c r="F15" s="449" t="s">
        <v>867</v>
      </c>
      <c r="G15" s="450" t="s">
        <v>868</v>
      </c>
      <c r="H15" s="47">
        <v>870475</v>
      </c>
      <c r="I15" s="47"/>
      <c r="J15" s="47"/>
      <c r="K15" s="448">
        <f t="shared" si="0" ref="K15:K19">+IFERROR(IF(COUNT(H15:J15),ROUND(SUM(H15:J15),0),""),"")</f>
        <v>870475</v>
      </c>
      <c r="L15" s="51">
        <f>+IFERROR(IF(COUNT(K15),ROUND(K15/'Shareholding Pattern'!$L$78*100,2),""),0)</f>
        <v>13.44</v>
      </c>
      <c r="M15" s="203">
        <f t="shared" si="1" ref="M15:M19">IF(H15="","",H15)</f>
        <v>870475</v>
      </c>
      <c r="N15" s="203"/>
      <c r="O15" s="266">
        <f t="shared" si="2" ref="O15:O19">+IFERROR(IF(COUNT(M15:N15),ROUND(SUM(M15,N15),2),""),"")</f>
        <v>870475</v>
      </c>
      <c r="P15" s="51">
        <f>+IFERROR(IF(COUNT(O15),ROUND(O15/('Shareholding Pattern'!$P$79)*100,2),""),0)</f>
        <v>13.44</v>
      </c>
      <c r="Q15" s="47"/>
      <c r="R15" s="47"/>
      <c r="S15" s="448" t="str">
        <f t="shared" si="3" ref="S15:S19">+IFERROR(IF(COUNT(Q15:R15),ROUND(SUM(Q15:R15),0),""),"")</f>
        <v/>
      </c>
      <c r="T15" s="17">
        <f>+IFERROR(IF(COUNT(K15,S15),ROUND(SUM(S15,K15)/SUM('Shareholding Pattern'!$L$78,'Shareholding Pattern'!$T$78)*100,2),""),0)</f>
        <v>13.44</v>
      </c>
      <c r="U15" s="47"/>
      <c r="V15" s="17" t="str">
        <f t="shared" si="4" ref="V15:V19">+IFERROR(IF(COUNT(U15),ROUND(SUM(U15)/SUM(K15)*100,2),""),0)</f>
        <v/>
      </c>
      <c r="W15" s="47"/>
      <c r="X15" s="17" t="str">
        <f t="shared" si="5" ref="X15:X19">+IFERROR(IF(COUNT(W15),ROUND(SUM(W15)/SUM(K15)*100,2),""),0)</f>
        <v/>
      </c>
      <c r="Y15" s="47">
        <v>870475</v>
      </c>
      <c r="Z15" s="265"/>
      <c r="AA15" s="315" t="s">
        <v>461</v>
      </c>
      <c r="AB15" s="11"/>
      <c r="AC15" s="11">
        <f t="shared" si="6" ref="AC15:AC19">IF(SUM(H15:Y15)&gt;0,1,0)</f>
        <v>1</v>
      </c>
    </row>
    <row r="16" spans="5:29" ht="24.75" customHeight="1">
      <c r="E16" s="191">
        <v>2</v>
      </c>
      <c r="F16" s="449" t="s">
        <v>869</v>
      </c>
      <c r="G16" s="450" t="s">
        <v>870</v>
      </c>
      <c r="H16" s="47">
        <v>869000</v>
      </c>
      <c r="I16" s="47"/>
      <c r="J16" s="47"/>
      <c r="K16" s="448">
        <f t="shared" si="0"/>
        <v>869000</v>
      </c>
      <c r="L16" s="51">
        <f>+IFERROR(IF(COUNT(K16),ROUND(K16/'Shareholding Pattern'!$L$78*100,2),""),0)</f>
        <v>13.42</v>
      </c>
      <c r="M16" s="203">
        <f t="shared" si="1"/>
        <v>869000</v>
      </c>
      <c r="N16" s="203"/>
      <c r="O16" s="266">
        <f t="shared" si="2"/>
        <v>869000</v>
      </c>
      <c r="P16" s="51">
        <f>+IFERROR(IF(COUNT(O16),ROUND(O16/('Shareholding Pattern'!$P$79)*100,2),""),0)</f>
        <v>13.42</v>
      </c>
      <c r="Q16" s="47"/>
      <c r="R16" s="47"/>
      <c r="S16" s="448" t="str">
        <f t="shared" si="3"/>
        <v/>
      </c>
      <c r="T16" s="17">
        <f>+IFERROR(IF(COUNT(K16,S16),ROUND(SUM(S16,K16)/SUM('Shareholding Pattern'!$L$78,'Shareholding Pattern'!$T$78)*100,2),""),0)</f>
        <v>13.42</v>
      </c>
      <c r="U16" s="47"/>
      <c r="V16" s="17" t="str">
        <f t="shared" si="4"/>
        <v/>
      </c>
      <c r="W16" s="47"/>
      <c r="X16" s="17" t="str">
        <f t="shared" si="5"/>
        <v/>
      </c>
      <c r="Y16" s="47">
        <v>869000</v>
      </c>
      <c r="Z16" s="265"/>
      <c r="AA16" s="315" t="s">
        <v>461</v>
      </c>
      <c r="AB16" s="11"/>
      <c r="AC16" s="11">
        <f t="shared" si="6"/>
        <v>1</v>
      </c>
    </row>
    <row r="17" spans="5:29" ht="24.75" customHeight="1">
      <c r="E17" s="191">
        <v>3</v>
      </c>
      <c r="F17" s="449" t="s">
        <v>871</v>
      </c>
      <c r="G17" s="450" t="s">
        <v>872</v>
      </c>
      <c r="H17" s="47">
        <v>342000</v>
      </c>
      <c r="I17" s="47"/>
      <c r="J17" s="47"/>
      <c r="K17" s="448">
        <f t="shared" si="0"/>
        <v>342000</v>
      </c>
      <c r="L17" s="51">
        <f>+IFERROR(IF(COUNT(K17),ROUND(K17/'Shareholding Pattern'!$L$78*100,2),""),0)</f>
        <v>5.2800000000000002</v>
      </c>
      <c r="M17" s="203">
        <f t="shared" si="1"/>
        <v>342000</v>
      </c>
      <c r="N17" s="203"/>
      <c r="O17" s="266">
        <f t="shared" si="2"/>
        <v>342000</v>
      </c>
      <c r="P17" s="51">
        <f>+IFERROR(IF(COUNT(O17),ROUND(O17/('Shareholding Pattern'!$P$79)*100,2),""),0)</f>
        <v>5.2800000000000002</v>
      </c>
      <c r="Q17" s="47"/>
      <c r="R17" s="47"/>
      <c r="S17" s="448" t="str">
        <f t="shared" si="3"/>
        <v/>
      </c>
      <c r="T17" s="17">
        <f>+IFERROR(IF(COUNT(K17,S17),ROUND(SUM(S17,K17)/SUM('Shareholding Pattern'!$L$78,'Shareholding Pattern'!$T$78)*100,2),""),0)</f>
        <v>5.2800000000000002</v>
      </c>
      <c r="U17" s="47"/>
      <c r="V17" s="17" t="str">
        <f t="shared" si="4"/>
        <v/>
      </c>
      <c r="W17" s="47"/>
      <c r="X17" s="17" t="str">
        <f t="shared" si="5"/>
        <v/>
      </c>
      <c r="Y17" s="47">
        <v>342000</v>
      </c>
      <c r="Z17" s="265"/>
      <c r="AA17" s="315" t="s">
        <v>461</v>
      </c>
      <c r="AB17" s="11"/>
      <c r="AC17" s="11">
        <f t="shared" si="6"/>
        <v>1</v>
      </c>
    </row>
    <row r="18" spans="5:29" ht="24.75" customHeight="1">
      <c r="E18" s="191">
        <v>4</v>
      </c>
      <c r="F18" s="449" t="s">
        <v>873</v>
      </c>
      <c r="G18" s="450" t="s">
        <v>874</v>
      </c>
      <c r="H18" s="47">
        <v>336000</v>
      </c>
      <c r="I18" s="47"/>
      <c r="J18" s="47"/>
      <c r="K18" s="448">
        <f t="shared" si="0"/>
        <v>336000</v>
      </c>
      <c r="L18" s="51">
        <f>+IFERROR(IF(COUNT(K18),ROUND(K18/'Shareholding Pattern'!$L$78*100,2),""),0)</f>
        <v>5.1900000000000004</v>
      </c>
      <c r="M18" s="203">
        <f t="shared" si="1"/>
        <v>336000</v>
      </c>
      <c r="N18" s="203"/>
      <c r="O18" s="266">
        <f t="shared" si="2"/>
        <v>336000</v>
      </c>
      <c r="P18" s="51">
        <f>+IFERROR(IF(COUNT(O18),ROUND(O18/('Shareholding Pattern'!$P$79)*100,2),""),0)</f>
        <v>5.1900000000000004</v>
      </c>
      <c r="Q18" s="47"/>
      <c r="R18" s="47"/>
      <c r="S18" s="448" t="str">
        <f t="shared" si="3"/>
        <v/>
      </c>
      <c r="T18" s="17">
        <f>+IFERROR(IF(COUNT(K18,S18),ROUND(SUM(S18,K18)/SUM('Shareholding Pattern'!$L$78,'Shareholding Pattern'!$T$78)*100,2),""),0)</f>
        <v>5.1900000000000004</v>
      </c>
      <c r="U18" s="47"/>
      <c r="V18" s="17" t="str">
        <f t="shared" si="4"/>
        <v/>
      </c>
      <c r="W18" s="47"/>
      <c r="X18" s="17" t="str">
        <f t="shared" si="5"/>
        <v/>
      </c>
      <c r="Y18" s="47">
        <v>336000</v>
      </c>
      <c r="Z18" s="265"/>
      <c r="AA18" s="315" t="s">
        <v>461</v>
      </c>
      <c r="AB18" s="11"/>
      <c r="AC18" s="11">
        <f t="shared" si="6"/>
        <v>1</v>
      </c>
    </row>
    <row r="19" spans="5:29" ht="24.75" customHeight="1">
      <c r="E19" s="191">
        <v>5</v>
      </c>
      <c r="F19" s="449" t="s">
        <v>875</v>
      </c>
      <c r="G19" s="450" t="s">
        <v>876</v>
      </c>
      <c r="H19" s="47">
        <v>0</v>
      </c>
      <c r="I19" s="47"/>
      <c r="J19" s="47"/>
      <c r="K19" s="448">
        <f t="shared" si="0"/>
        <v>0</v>
      </c>
      <c r="L19" s="51">
        <f>+IFERROR(IF(COUNT(K19),ROUND(K19/'Shareholding Pattern'!$L$78*100,2),""),0)</f>
        <v>0</v>
      </c>
      <c r="M19" s="203">
        <f t="shared" si="1"/>
        <v>0</v>
      </c>
      <c r="N19" s="203"/>
      <c r="O19" s="266">
        <f t="shared" si="2"/>
        <v>0</v>
      </c>
      <c r="P19" s="51">
        <f>+IFERROR(IF(COUNT(O19),ROUND(O19/('Shareholding Pattern'!$P$79)*100,2),""),0)</f>
        <v>0</v>
      </c>
      <c r="Q19" s="47"/>
      <c r="R19" s="47"/>
      <c r="S19" s="448" t="str">
        <f t="shared" si="3"/>
        <v/>
      </c>
      <c r="T19" s="17">
        <f>+IFERROR(IF(COUNT(K19,S19),ROUND(SUM(S19,K19)/SUM('Shareholding Pattern'!$L$78,'Shareholding Pattern'!$T$78)*100,2),""),0)</f>
        <v>0</v>
      </c>
      <c r="U19" s="47"/>
      <c r="V19" s="17" t="str">
        <f t="shared" si="4"/>
        <v/>
      </c>
      <c r="W19" s="47"/>
      <c r="X19" s="17" t="str">
        <f t="shared" si="5"/>
        <v/>
      </c>
      <c r="Y19" s="47">
        <v>0</v>
      </c>
      <c r="Z19" s="265"/>
      <c r="AA19" s="315" t="s">
        <v>461</v>
      </c>
      <c r="AB19" s="11"/>
      <c r="AC19" s="11">
        <f t="shared" si="6"/>
        <v>0</v>
      </c>
    </row>
    <row r="20" spans="5:25" ht="16.5" customHeight="1" hidden="1">
      <c r="E20" s="192"/>
      <c r="F20" s="196"/>
      <c r="G20" s="196"/>
      <c r="H20" s="196"/>
      <c r="I20" s="196"/>
      <c r="J20" s="196"/>
      <c r="K20" s="196"/>
      <c r="L20" s="196"/>
      <c r="M20" s="196"/>
      <c r="N20" s="196"/>
      <c r="O20" s="196"/>
      <c r="P20" s="196"/>
      <c r="Q20" s="196"/>
      <c r="R20" s="196"/>
      <c r="S20" s="196"/>
      <c r="T20" s="196"/>
      <c r="U20" s="196"/>
      <c r="V20" s="196"/>
      <c r="W20" s="196"/>
      <c r="X20" s="196"/>
      <c r="Y20" s="197"/>
    </row>
    <row r="21" spans="5:25" ht="20.1" customHeight="1">
      <c r="E21" s="126"/>
      <c r="F21" s="62" t="s">
        <v>392</v>
      </c>
      <c r="G21" s="62" t="s">
        <v>19</v>
      </c>
      <c r="H21" s="53">
        <f>+IFERROR(IF(COUNT(H14:H20),ROUND(SUM(H14:H20),0),""),"")</f>
        <v>2417475</v>
      </c>
      <c r="I21" s="53" t="str">
        <f>+IFERROR(IF(COUNT(I14:I20),ROUND(SUM(I14:I20),0),""),"")</f>
        <v/>
      </c>
      <c r="J21" s="53" t="str">
        <f>+IFERROR(IF(COUNT(J14:J20),ROUND(SUM(J14:J20),0),""),"")</f>
        <v/>
      </c>
      <c r="K21" s="53">
        <f>+IFERROR(IF(COUNT(K14:K20),ROUND(SUM(K14:K20),0),""),"")</f>
        <v>2417475</v>
      </c>
      <c r="L21" s="17">
        <f>+IFERROR(IF(COUNT(K21),ROUND(K21/'Shareholding Pattern'!$L$78*100,2),""),0)</f>
        <v>37.32</v>
      </c>
      <c r="M21" s="35">
        <f>+IFERROR(IF(COUNT(M14:M20),ROUND(SUM(M14:M20),0),""),"")</f>
        <v>2417475</v>
      </c>
      <c r="N21" s="35" t="str">
        <f>+IFERROR(IF(COUNT(N14:N20),ROUND(SUM(N14:N20),0),""),"")</f>
        <v/>
      </c>
      <c r="O21" s="35">
        <f>+IFERROR(IF(COUNT(O14:O20),ROUND(SUM(O14:O20),0),""),"")</f>
        <v>2417475</v>
      </c>
      <c r="P21" s="17">
        <f>+IFERROR(IF(COUNT(O21),ROUND(O21/('Shareholding Pattern'!$P$79)*100,2),""),0)</f>
        <v>37.32</v>
      </c>
      <c r="Q21" s="53" t="str">
        <f>+IFERROR(IF(COUNT(Q14:Q20),ROUND(SUM(Q14:Q20),0),""),"")</f>
        <v/>
      </c>
      <c r="R21" s="53" t="str">
        <f>+IFERROR(IF(COUNT(R14:R20),ROUND(SUM(R14:R20),0),""),"")</f>
        <v/>
      </c>
      <c r="S21" s="53" t="str">
        <f>+IFERROR(IF(COUNT(S14:S20),ROUND(SUM(S14:S20),0),""),"")</f>
        <v/>
      </c>
      <c r="T21" s="17">
        <f>+IFERROR(IF(COUNT(K21,S21),ROUND(SUM(S21,K21)/SUM('Shareholding Pattern'!$L$78,'Shareholding Pattern'!$T$78)*100,2),""),0)</f>
        <v>37.32</v>
      </c>
      <c r="U21" s="53" t="str">
        <f>+IFERROR(IF(COUNT(U14:U20),ROUND(SUM(U14:U20),0),""),"")</f>
        <v/>
      </c>
      <c r="V21" s="17" t="str">
        <f>+IFERROR(IF(COUNT(U21),ROUND(SUM(U21)/SUM(K21)*100,2),""),0)</f>
        <v/>
      </c>
      <c r="W21" s="53" t="str">
        <f>+IFERROR(IF(COUNT(W14:W20),ROUND(SUM(W14:W20),0),""),"")</f>
        <v/>
      </c>
      <c r="X21" s="17" t="str">
        <f>+IFERROR(IF(COUNT(W21),ROUND(SUM(W21)/SUM(K21)*100,2),""),0)</f>
        <v/>
      </c>
      <c r="Y21" s="53">
        <f>+IFERROR(IF(COUNT(Y14:Y20),ROUND(SUM(Y14:Y20),0),""),"")</f>
        <v>2417475</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19">
      <formula1>K13</formula1>
    </dataValidation>
    <dataValidation type="whole" operator="lessThanOrEqual" allowBlank="1" showInputMessage="1" showErrorMessage="1" sqref="U13 U15:U19">
      <formula1>H13</formula1>
    </dataValidation>
    <dataValidation type="whole" operator="lessThanOrEqual" allowBlank="1" showInputMessage="1" showErrorMessage="1" sqref="W13 W15:W19">
      <formula1>H13</formula1>
    </dataValidation>
    <dataValidation type="whole" operator="greaterThanOrEqual" allowBlank="1" showInputMessage="1" showErrorMessage="1" sqref="H13:J13 M13:N13 Q13:R13 H15:J19 M15:N19 Q15:R19">
      <formula1>0</formula1>
    </dataValidation>
    <dataValidation type="textLength" operator="equal" allowBlank="1" showInputMessage="1" showErrorMessage="1" prompt="[A-Z][A-Z][A-Z][A-Z][A-Z][0-9][0-9][0-9][0-9][A-Z]_x000a__x000a_In absence of PAN write : ZZZZZ9999Z" sqref="G13 G15:G19">
      <formula1>10</formula1>
    </dataValidation>
    <dataValidation type="list" allowBlank="1" showInputMessage="1" showErrorMessage="1" sqref="AA13 AA15:AA19">
      <formula1>$AR$2:$AS$2</formula1>
    </dataValidation>
  </dataValidations>
  <hyperlinks>
    <hyperlink ref="G21" location="'Shareholding Pattern'!F14" display="Total"/>
    <hyperlink ref="F21" location="'Shareholding Pattern'!F14" display="Click here to go back"/>
  </hyperlinks>
  <pageMargins left="0.7" right="0.7" top="0.75" bottom="0.75" header="0.3" footer="0.3"/>
  <pageSetup orientation="portrait" paperSize="1" r:id="rId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24febc3-b9e1-45d3-a573-c911b2dbd989}">
  <sheetPr codeName="Sheet38"/>
  <dimension ref="A1:AA14"/>
  <sheetViews>
    <sheetView showGridLines="0" workbookViewId="0" topLeftCell="D7">
      <selection pane="topLeft" activeCell="H12" sqref="H12"/>
    </sheetView>
  </sheetViews>
  <sheetFormatPr defaultColWidth="0" defaultRowHeight="15"/>
  <cols>
    <col min="1" max="3" width="0" hidden="1" customWidth="1"/>
    <col min="4" max="4" width="2.7142857142857144" customWidth="1"/>
    <col min="5" max="5" width="9.142857142857142" customWidth="1"/>
    <col min="6" max="6" width="14" customWidth="1"/>
    <col min="7" max="8" width="15.714285714285714" customWidth="1"/>
    <col min="9" max="9" width="13" hidden="1" customWidth="1"/>
    <col min="10" max="10" width="20.142857142857142" customWidth="1"/>
    <col min="11" max="11" width="18.142857142857142" customWidth="1"/>
    <col min="12" max="12" width="14" customWidth="1"/>
    <col min="13" max="14" width="15.714285714285714" customWidth="1"/>
    <col min="15" max="15" width="20.142857142857142" customWidth="1"/>
    <col min="16" max="16" width="18.142857142857142" customWidth="1"/>
    <col min="17" max="18" width="9.142857142857142" customWidth="1"/>
    <col min="19" max="19" width="18.714285714285715" customWidth="1"/>
    <col min="20" max="20" width="11.571428571428571" customWidth="1"/>
    <col min="21" max="21" width="10.428571428571429" customWidth="1"/>
    <col min="22" max="22" width="31" customWidth="1"/>
    <col min="23" max="23" width="9.142857142857142" customWidth="1"/>
    <col min="24" max="27" width="0" hidden="1" customWidth="1"/>
    <col min="28" max="16384" width="9.142857142857142" hidden="1"/>
  </cols>
  <sheetData>
    <row r="1" spans="9:14" ht="15" hidden="1">
      <c r="I1">
        <v>0</v>
      </c>
      <c r="L1" t="s">
        <v>93</v>
      </c>
      <c r="M1" t="s">
        <v>104</v>
      </c>
      <c r="N1" t="s">
        <v>599</v>
      </c>
    </row>
    <row r="2" spans="6:22" ht="20.25" customHeight="1" hidden="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27:27" ht="15" customHeight="1" hidden="1">
      <c r="AA3" s="359" t="s">
        <v>601</v>
      </c>
    </row>
    <row r="4" spans="27:27" ht="15.75" customHeight="1" hidden="1">
      <c r="AA4" s="359" t="s">
        <v>602</v>
      </c>
    </row>
    <row r="5" spans="27:27" ht="13.5" customHeight="1" hidden="1">
      <c r="AA5" s="359" t="s">
        <v>603</v>
      </c>
    </row>
    <row r="6" spans="27:27" ht="17.25" customHeight="1" hidden="1">
      <c r="AA6" s="359" t="s">
        <v>604</v>
      </c>
    </row>
    <row r="7" spans="6:27" ht="15">
      <c r="F7" s="610"/>
      <c r="G7" s="610"/>
      <c r="H7" s="610"/>
      <c r="I7" s="363"/>
      <c r="AA7" s="359" t="s">
        <v>605</v>
      </c>
    </row>
    <row r="8" spans="6:27" ht="15">
      <c r="F8" s="611"/>
      <c r="G8" s="611"/>
      <c r="H8" s="611"/>
      <c r="I8" s="365"/>
      <c r="AA8" s="359" t="s">
        <v>606</v>
      </c>
    </row>
    <row r="9" spans="1:27" ht="60" customHeight="1">
      <c r="A9" s="7"/>
      <c r="E9" s="609" t="s">
        <v>114</v>
      </c>
      <c r="F9" s="517" t="s">
        <v>588</v>
      </c>
      <c r="G9" s="617"/>
      <c r="H9" s="617"/>
      <c r="I9" s="617"/>
      <c r="J9" s="617"/>
      <c r="K9" s="518"/>
      <c r="L9" s="517" t="s">
        <v>593</v>
      </c>
      <c r="M9" s="617"/>
      <c r="N9" s="617"/>
      <c r="O9" s="617"/>
      <c r="P9" s="518"/>
      <c r="Q9" s="618" t="s">
        <v>594</v>
      </c>
      <c r="R9" s="618"/>
      <c r="S9" s="618"/>
      <c r="T9" s="618"/>
      <c r="U9" s="618"/>
      <c r="V9" s="514" t="s">
        <v>626</v>
      </c>
      <c r="AA9" s="359" t="s">
        <v>607</v>
      </c>
    </row>
    <row r="10" spans="1:27" ht="14.25" customHeight="1">
      <c r="A10" s="7"/>
      <c r="E10" s="604"/>
      <c r="F10" s="514" t="s">
        <v>589</v>
      </c>
      <c r="G10" s="514" t="s">
        <v>590</v>
      </c>
      <c r="H10" s="613" t="s">
        <v>591</v>
      </c>
      <c r="I10" s="362"/>
      <c r="J10" s="514" t="s">
        <v>592</v>
      </c>
      <c r="K10" s="615" t="s">
        <v>612</v>
      </c>
      <c r="L10" s="514" t="s">
        <v>589</v>
      </c>
      <c r="M10" s="514" t="s">
        <v>590</v>
      </c>
      <c r="N10" s="613" t="s">
        <v>591</v>
      </c>
      <c r="O10" s="514" t="s">
        <v>592</v>
      </c>
      <c r="P10" s="615" t="s">
        <v>612</v>
      </c>
      <c r="Q10" s="514" t="s">
        <v>595</v>
      </c>
      <c r="R10" s="514"/>
      <c r="S10" s="514"/>
      <c r="T10" s="514"/>
      <c r="U10" s="514"/>
      <c r="V10" s="514"/>
      <c r="AA10" s="359" t="s">
        <v>608</v>
      </c>
    </row>
    <row r="11" spans="1:27" ht="47.25" customHeight="1">
      <c r="A11" s="7"/>
      <c r="E11" s="605"/>
      <c r="F11" s="514"/>
      <c r="G11" s="514"/>
      <c r="H11" s="613"/>
      <c r="I11" s="362"/>
      <c r="J11" s="514"/>
      <c r="K11" s="616"/>
      <c r="L11" s="514"/>
      <c r="M11" s="514"/>
      <c r="N11" s="613"/>
      <c r="O11" s="514"/>
      <c r="P11" s="616"/>
      <c r="Q11" s="354" t="s">
        <v>596</v>
      </c>
      <c r="R11" s="354" t="s">
        <v>597</v>
      </c>
      <c r="S11" s="367" t="s">
        <v>628</v>
      </c>
      <c r="T11" s="354" t="s">
        <v>598</v>
      </c>
      <c r="U11" s="354" t="s">
        <v>629</v>
      </c>
      <c r="V11" s="514"/>
      <c r="AA11" s="359" t="s">
        <v>609</v>
      </c>
    </row>
    <row r="12" spans="5:22" ht="15">
      <c r="E12" s="357"/>
      <c r="F12" s="614" t="s">
        <v>610</v>
      </c>
      <c r="G12" s="614"/>
      <c r="H12" s="356"/>
      <c r="I12" s="356"/>
      <c r="J12" s="356"/>
      <c r="K12" s="356"/>
      <c r="L12" s="356"/>
      <c r="M12" s="356"/>
      <c r="N12" s="356"/>
      <c r="O12" s="356"/>
      <c r="P12" s="356"/>
      <c r="Q12" s="356"/>
      <c r="R12" s="356"/>
      <c r="S12" s="356"/>
      <c r="T12" s="356"/>
      <c r="U12" s="356"/>
      <c r="V12" s="358"/>
    </row>
    <row r="13" spans="5:22" ht="21" customHeight="1" hidden="1">
      <c r="E13" s="54"/>
      <c r="F13" s="242"/>
      <c r="G13" s="242"/>
      <c r="H13" s="242"/>
      <c r="I13" s="366"/>
      <c r="J13" s="360"/>
      <c r="K13" s="242"/>
      <c r="L13" s="242"/>
      <c r="M13" s="242"/>
      <c r="N13" s="242"/>
      <c r="O13" s="361"/>
      <c r="P13" s="242"/>
      <c r="Q13" s="100"/>
      <c r="R13" s="100"/>
      <c r="S13" s="100"/>
      <c r="T13" s="75"/>
      <c r="U13" s="75"/>
      <c r="V13" s="368"/>
    </row>
    <row r="14" spans="5:22" ht="24.75" customHeight="1">
      <c r="E14" s="45"/>
      <c r="F14" s="612"/>
      <c r="G14" s="612"/>
      <c r="H14" s="612"/>
      <c r="I14" s="364"/>
      <c r="J14" s="55"/>
      <c r="K14" s="55"/>
      <c r="L14" s="55"/>
      <c r="M14" s="55"/>
      <c r="N14" s="55"/>
      <c r="O14" s="55"/>
      <c r="P14" s="55"/>
      <c r="Q14" s="55"/>
      <c r="R14" s="55"/>
      <c r="S14" s="55"/>
      <c r="T14" s="55"/>
      <c r="U14" s="55"/>
      <c r="V14" s="194"/>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paperSize="1"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9603f40-8481-42d8-b1d8-0e1ed36f6176}">
  <sheetPr codeName="Sheet3">
    <tabColor theme="7"/>
  </sheetPr>
  <dimension ref="E1:AS16"/>
  <sheetViews>
    <sheetView showGridLines="0" zoomScale="85" zoomScaleNormal="85" workbookViewId="0" topLeftCell="A6">
      <selection pane="topLeft" activeCell="F16" sqref="F16"/>
    </sheetView>
  </sheetViews>
  <sheetFormatPr defaultColWidth="0" defaultRowHeight="15"/>
  <cols>
    <col min="1" max="1" width="2.7142857142857144" customWidth="1"/>
    <col min="2" max="2" width="4.428571428571429" hidden="1" customWidth="1"/>
    <col min="3" max="3" width="4" hidden="1" customWidth="1"/>
    <col min="4" max="4" width="2.7142857142857144"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4.428571428571429" customWidth="1"/>
    <col min="29" max="16383" width="1.8571428571428572" hidden="1"/>
  </cols>
  <sheetData>
    <row r="1" spans="9:30" ht="15" hidden="1">
      <c r="I1">
        <v>0</v>
      </c>
      <c r="AD1">
        <f>SUM(AC1:AC65531)</f>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9" t="s">
        <v>124</v>
      </c>
      <c r="T9" s="558" t="s">
        <v>89</v>
      </c>
      <c r="U9" s="558" t="s">
        <v>12</v>
      </c>
      <c r="V9" s="558"/>
      <c r="W9" s="558" t="s">
        <v>13</v>
      </c>
      <c r="X9" s="558"/>
      <c r="Y9" s="558" t="s">
        <v>14</v>
      </c>
      <c r="Z9" s="514" t="s">
        <v>441</v>
      </c>
      <c r="AA9" s="603" t="s">
        <v>459</v>
      </c>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row>
    <row r="11" spans="5:27" ht="78.75" customHeight="1">
      <c r="E11" s="605"/>
      <c r="F11" s="558"/>
      <c r="G11" s="558"/>
      <c r="H11" s="558"/>
      <c r="I11" s="558"/>
      <c r="J11" s="558"/>
      <c r="K11" s="558"/>
      <c r="L11" s="558"/>
      <c r="M11" s="32" t="s">
        <v>17</v>
      </c>
      <c r="N11" s="32" t="s">
        <v>18</v>
      </c>
      <c r="O11" s="32" t="s">
        <v>19</v>
      </c>
      <c r="P11" s="558"/>
      <c r="Q11" s="558"/>
      <c r="R11" s="605"/>
      <c r="S11" s="605"/>
      <c r="T11" s="558"/>
      <c r="U11" s="32" t="s">
        <v>20</v>
      </c>
      <c r="V11" s="41" t="s">
        <v>21</v>
      </c>
      <c r="W11" s="32" t="s">
        <v>20</v>
      </c>
      <c r="X11" s="32" t="s">
        <v>21</v>
      </c>
      <c r="Y11" s="558"/>
      <c r="Z11" s="558"/>
      <c r="AA11" s="605"/>
    </row>
    <row r="12" spans="5:27" s="281" customFormat="1" ht="19.5" customHeight="1">
      <c r="E12" s="9" t="s">
        <v>72</v>
      </c>
      <c r="F12" s="619" t="s">
        <v>29</v>
      </c>
      <c r="G12" s="620"/>
      <c r="H12" s="282"/>
      <c r="I12" s="282"/>
      <c r="J12" s="282"/>
      <c r="K12" s="282"/>
      <c r="L12" s="282"/>
      <c r="M12" s="282"/>
      <c r="N12" s="282"/>
      <c r="O12" s="282"/>
      <c r="P12" s="282"/>
      <c r="Q12" s="282"/>
      <c r="R12" s="282"/>
      <c r="S12" s="282"/>
      <c r="T12" s="282"/>
      <c r="U12" s="282"/>
      <c r="V12" s="282"/>
      <c r="W12" s="282"/>
      <c r="X12" s="282"/>
      <c r="Y12" s="282"/>
      <c r="Z12" s="282"/>
      <c r="AA12" s="283"/>
    </row>
    <row r="13" spans="5:30" s="288" customFormat="1" ht="18" customHeight="1" hidden="1">
      <c r="E13" s="289"/>
      <c r="F13" s="284"/>
      <c r="G13" s="285"/>
      <c r="H13" s="286"/>
      <c r="I13" s="287"/>
      <c r="J13" s="287"/>
      <c r="K13" s="290" t="str">
        <f>+IFERROR(IF(COUNT(H13:J13),ROUND(SUM(H13:J13),0),""),"")</f>
        <v/>
      </c>
      <c r="L13" s="291" t="str">
        <f>+IFERROR(IF(COUNT(K13),ROUND(K13/'Shareholding Pattern'!$L$78*100,2),""),0)</f>
        <v/>
      </c>
      <c r="M13" s="292" t="str">
        <f>IF(H13="","",H13)</f>
        <v/>
      </c>
      <c r="N13" s="293"/>
      <c r="O13" s="294" t="str">
        <f>+IFERROR(IF(COUNT(M13:N13),ROUND(SUM(M13,N13),2),""),"")</f>
        <v/>
      </c>
      <c r="P13" s="291" t="str">
        <f>+IFERROR(IF(COUNT(O13),ROUND(O13/('Shareholding Pattern'!$P$79)*100,2),""),0)</f>
        <v/>
      </c>
      <c r="Q13" s="287"/>
      <c r="R13" s="287"/>
      <c r="S13" s="295" t="str">
        <f>+IFERROR(IF(COUNT(Q13:R13),ROUND(SUM(Q13:R13),0),""),"")</f>
        <v/>
      </c>
      <c r="T13" s="291" t="str">
        <f>+IFERROR(IF(COUNT(K13,S13),ROUND(SUM(S13,K13)/SUM('Shareholding Pattern'!$L$78,'Shareholding Pattern'!$T$78)*100,2),""),0)</f>
        <v/>
      </c>
      <c r="U13" s="287"/>
      <c r="V13" s="291" t="str">
        <f>+IFERROR(IF(COUNT(U13),ROUND(SUM(U13)/SUM(K13)*100,2),""),0)</f>
        <v/>
      </c>
      <c r="W13" s="287"/>
      <c r="X13" s="291" t="str">
        <f>+IFERROR(IF(COUNT(W13),ROUND(SUM(W13)/SUM(K13)*100,2),""),0)</f>
        <v/>
      </c>
      <c r="Y13" s="286"/>
      <c r="Z13" s="296"/>
      <c r="AA13" s="317"/>
      <c r="AC13" s="288">
        <f>IF(SUM(H13:Y13)&gt;0,1,0)</f>
        <v>0</v>
      </c>
      <c r="AD13" s="288" t="str">
        <f>IF(COUNT(H15:$Y$14995)=0,"",SUM(AC1:AC65533))</f>
        <v/>
      </c>
    </row>
    <row r="14" spans="5:27" s="281" customFormat="1" ht="25.5" customHeight="1">
      <c r="E14" s="278"/>
      <c r="F14" s="279"/>
      <c r="G14" s="279"/>
      <c r="H14" s="279"/>
      <c r="I14" s="279"/>
      <c r="J14" s="279"/>
      <c r="K14" s="279"/>
      <c r="L14" s="279"/>
      <c r="M14" s="279"/>
      <c r="N14" s="279"/>
      <c r="O14" s="279"/>
      <c r="P14" s="279"/>
      <c r="Q14" s="279"/>
      <c r="R14" s="279"/>
      <c r="S14" s="279"/>
      <c r="T14" s="279"/>
      <c r="U14" s="279"/>
      <c r="V14" s="279"/>
      <c r="W14" s="279"/>
      <c r="X14" s="279"/>
      <c r="Y14" s="279"/>
      <c r="Z14" s="279"/>
      <c r="AA14" s="280"/>
    </row>
    <row r="15" spans="5:25" ht="24.95" customHeight="1" hidden="1">
      <c r="E15" s="14"/>
      <c r="F15" s="15"/>
      <c r="G15" s="15"/>
      <c r="H15" s="15"/>
      <c r="I15" s="193"/>
      <c r="J15" s="193"/>
      <c r="K15" s="193"/>
      <c r="L15" s="15"/>
      <c r="M15" s="15"/>
      <c r="N15" s="15"/>
      <c r="O15" s="15"/>
      <c r="P15" s="15"/>
      <c r="Q15" s="15"/>
      <c r="R15" s="15"/>
      <c r="S15" s="15"/>
      <c r="T15" s="15"/>
      <c r="U15" s="15"/>
      <c r="V15" s="15"/>
      <c r="W15" s="15"/>
      <c r="X15" s="15"/>
      <c r="Y15" s="194"/>
    </row>
    <row r="16" spans="5:25" ht="20.1" customHeight="1">
      <c r="E16" s="125"/>
      <c r="F16" s="62" t="s">
        <v>392</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Pattern'!$L$78*100,2),""),0)</f>
        <v/>
      </c>
      <c r="M16" s="35" t="str">
        <f>+IFERROR(IF(COUNT(M14:M15),ROUND(SUM(M14:M15),0),""),"")</f>
        <v/>
      </c>
      <c r="N16" s="35" t="str">
        <f>+IFERROR(IF(COUNT(N14:N15),ROUND(SUM(N14:N15),0),""),"")</f>
        <v/>
      </c>
      <c r="O16" s="51" t="str">
        <f>+IFERROR(IF(COUNT(M16:N16),ROUND(SUM(M16,N16),2),""),"")</f>
        <v/>
      </c>
      <c r="P16" s="17" t="str">
        <f>+IFERROR(IF(COUNT(O16),ROUND(O16/('Shareholding Pattern'!$P$79)*100,2),""),0)</f>
        <v/>
      </c>
      <c r="Q16" s="53" t="str">
        <f>+IFERROR(IF(COUNT(Q14:Q15),ROUND(SUM(Q14:Q15),0),""),"")</f>
        <v/>
      </c>
      <c r="R16" s="53" t="str">
        <f>+IFERROR(IF(COUNT(R14:R15),ROUND(SUM(R14:R15),0),""),"")</f>
        <v/>
      </c>
      <c r="S16" s="48" t="str">
        <f>+IFERROR(IF(COUNT(Q16:R16),ROUND(SUM(Q16:R16),0),""),"")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Click here to go back"/>
  </hyperlinks>
  <pageMargins left="0.7" right="0.7" top="0.75" bottom="0.75" header="0.3" footer="0.3"/>
  <pageSetup orientation="portrait" paperSize="1"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7d1c90c-93ba-4c8b-ac33-25fe50251aab}">
  <sheetPr codeName="Sheet4">
    <tabColor theme="7"/>
  </sheetPr>
  <dimension ref="E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4.142857142857143" customWidth="1"/>
    <col min="29" max="16383" width="1.8571428571428572" hidden="1"/>
    <col min="16384" max="16384" width="5.142857142857143" hidden="1"/>
  </cols>
  <sheetData>
    <row r="1" spans="9:9"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spans="44:44" ht="15">
      <c r="AR7" t="s">
        <v>335</v>
      </c>
    </row>
    <row r="8" spans="44:44" ht="15">
      <c r="AR8" t="s">
        <v>336</v>
      </c>
    </row>
    <row r="9" spans="5:44" ht="29.25" customHeight="1">
      <c r="E9" s="603" t="s">
        <v>119</v>
      </c>
      <c r="F9" s="558" t="s">
        <v>118</v>
      </c>
      <c r="G9" s="558" t="s">
        <v>1</v>
      </c>
      <c r="H9" s="558" t="s">
        <v>3</v>
      </c>
      <c r="I9" s="558" t="s">
        <v>4</v>
      </c>
      <c r="J9" s="558" t="s">
        <v>5</v>
      </c>
      <c r="K9" s="558" t="s">
        <v>6</v>
      </c>
      <c r="L9" s="558" t="s">
        <v>7</v>
      </c>
      <c r="M9" s="558" t="s">
        <v>8</v>
      </c>
      <c r="N9" s="558"/>
      <c r="O9" s="558"/>
      <c r="P9" s="558"/>
      <c r="Q9" s="558" t="s">
        <v>9</v>
      </c>
      <c r="R9" s="603" t="s">
        <v>447</v>
      </c>
      <c r="S9" s="603" t="s">
        <v>116</v>
      </c>
      <c r="T9" s="558" t="s">
        <v>89</v>
      </c>
      <c r="U9" s="558" t="s">
        <v>12</v>
      </c>
      <c r="V9" s="558"/>
      <c r="W9" s="558" t="s">
        <v>13</v>
      </c>
      <c r="X9" s="558"/>
      <c r="Y9" s="558" t="s">
        <v>14</v>
      </c>
      <c r="Z9" s="514" t="s">
        <v>441</v>
      </c>
      <c r="AA9" s="603" t="s">
        <v>459</v>
      </c>
      <c r="AR9" t="s">
        <v>337</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c r="AR10" t="s">
        <v>338</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40" t="s">
        <v>20</v>
      </c>
      <c r="X11" s="40" t="s">
        <v>21</v>
      </c>
      <c r="Y11" s="558"/>
      <c r="Z11" s="558"/>
      <c r="AA11" s="605"/>
      <c r="AR11" t="s">
        <v>339</v>
      </c>
    </row>
    <row r="12" spans="5:44" ht="24.75" customHeight="1">
      <c r="E12" s="9" t="s">
        <v>73</v>
      </c>
      <c r="F12" s="52" t="s">
        <v>31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1.75" customHeight="1" hidden="1">
      <c r="E13" s="191"/>
      <c r="F13" s="10"/>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4"/>
      <c r="AA13" s="316"/>
      <c r="AC13" s="11">
        <f>IF(SUM(H13:Y13)&gt;0,1,0)</f>
        <v>0</v>
      </c>
      <c r="AD13" s="11" t="str">
        <f>IF(COUNT(H15:$Y$14999)=0,"",SUM(AC1:AC65533))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62" t="s">
        <v>392</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Pattern'!$L$78*100,2),""),0)</f>
        <v/>
      </c>
      <c r="M16" s="35" t="str">
        <f>+IFERROR(IF(COUNT(M14:M15),ROUND(SUM(M14:M15),0),""),"")</f>
        <v/>
      </c>
      <c r="N16" s="35" t="str">
        <f>+IFERROR(IF(COUNT(N14:N15),ROUND(SUM(N14:N15),0),""),"")</f>
        <v/>
      </c>
      <c r="O16" s="35" t="str">
        <f>+IFERROR(IF(COUNT(O14:O15),ROUND(SUM(O14:O15),0),""),"")</f>
        <v/>
      </c>
      <c r="P16" s="17" t="str">
        <f>+IFERROR(IF(COUNT(O16),ROUND(O16/('Shareholding Pattern'!$P$79)*100,2),""),0)</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Click here to go back"/>
  </hyperlinks>
  <pageMargins left="0.7" right="0.7" top="0.75" bottom="0.75" header="0.3" footer="0.3"/>
  <pageSetup orientation="portrait" paperSize="1"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12.0000</AppVersion>
  <DocSecurity>0</DocSecurity>
  <ScaleCrop>false</ScaleCrop>
  <HeadingPairs>
    <vt:vector size="2" baseType="variant">
      <vt:variant>
        <vt:lpstr>Worksheets</vt:lpstr>
      </vt:variant>
      <vt:variant>
        <vt:i4>58</vt:i4>
      </vt:variant>
    </vt:vector>
  </HeadingPairs>
  <TitlesOfParts>
    <vt:vector size="58"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aaaa</cp:lastModifiedBy>
  <cp:lastPrinted>2016-09-08T06:44:45Z</cp:lastPrinted>
  <dcterms:created xsi:type="dcterms:W3CDTF">2015-12-16T12:56:50Z</dcterms:created>
  <dcterms:modified xsi:type="dcterms:W3CDTF">2023-01-19T09:34:10Z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